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11416\Desktop\"/>
    </mc:Choice>
  </mc:AlternateContent>
  <xr:revisionPtr revIDLastSave="0" documentId="8_{A1357CBE-C5AB-4227-BFD7-F9B498319D62}" xr6:coauthVersionLast="47" xr6:coauthVersionMax="47" xr10:uidLastSave="{00000000-0000-0000-0000-000000000000}"/>
  <bookViews>
    <workbookView xWindow="-110" yWindow="-110" windowWidth="19420" windowHeight="10300" xr2:uid="{5BF98876-4B10-432B-A445-1CF06D610D47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C67" i="1" s="1"/>
  <c r="B66" i="1"/>
  <c r="B65" i="1"/>
  <c r="B64" i="1"/>
  <c r="B63" i="1"/>
  <c r="B62" i="1"/>
  <c r="L61" i="1"/>
  <c r="K61" i="1"/>
  <c r="J61" i="1"/>
  <c r="I61" i="1"/>
  <c r="H61" i="1"/>
  <c r="G61" i="1"/>
  <c r="F61" i="1"/>
  <c r="E61" i="1"/>
  <c r="N61" i="1" s="1"/>
  <c r="O61" i="1" s="1"/>
  <c r="B61" i="1"/>
  <c r="C61" i="1" s="1"/>
  <c r="M61" i="1" s="1"/>
  <c r="B60" i="1"/>
  <c r="B59" i="1"/>
  <c r="B58" i="1"/>
  <c r="B57" i="1"/>
  <c r="B56" i="1"/>
  <c r="A56" i="1"/>
  <c r="B55" i="1"/>
  <c r="C55" i="1" s="1"/>
  <c r="B54" i="1"/>
  <c r="B53" i="1"/>
  <c r="B52" i="1"/>
  <c r="B46" i="1"/>
  <c r="B45" i="1"/>
  <c r="M44" i="1"/>
  <c r="L44" i="1"/>
  <c r="K44" i="1"/>
  <c r="J44" i="1"/>
  <c r="I44" i="1"/>
  <c r="H44" i="1"/>
  <c r="B44" i="1"/>
  <c r="C44" i="1" s="1"/>
  <c r="G44" i="1" s="1"/>
  <c r="B43" i="1"/>
  <c r="B42" i="1"/>
  <c r="B41" i="1"/>
  <c r="B40" i="1"/>
  <c r="B39" i="1"/>
  <c r="M38" i="1"/>
  <c r="L38" i="1"/>
  <c r="K38" i="1"/>
  <c r="J38" i="1"/>
  <c r="I38" i="1"/>
  <c r="H38" i="1"/>
  <c r="G38" i="1"/>
  <c r="B38" i="1"/>
  <c r="C38" i="1" s="1"/>
  <c r="F38" i="1" s="1"/>
  <c r="B37" i="1"/>
  <c r="B36" i="1"/>
  <c r="B35" i="1"/>
  <c r="A35" i="1"/>
  <c r="B34" i="1"/>
  <c r="B33" i="1"/>
  <c r="M32" i="1"/>
  <c r="L32" i="1"/>
  <c r="K32" i="1"/>
  <c r="J32" i="1"/>
  <c r="I32" i="1"/>
  <c r="H32" i="1"/>
  <c r="G32" i="1"/>
  <c r="F32" i="1"/>
  <c r="B32" i="1"/>
  <c r="C32" i="1" s="1"/>
  <c r="E32" i="1" s="1"/>
  <c r="N32" i="1" s="1"/>
  <c r="O32" i="1" s="1"/>
  <c r="B31" i="1"/>
  <c r="L24" i="1"/>
  <c r="K24" i="1"/>
  <c r="J24" i="1"/>
  <c r="I24" i="1"/>
  <c r="H24" i="1"/>
  <c r="G24" i="1"/>
  <c r="M24" i="1" s="1"/>
  <c r="N24" i="1" s="1"/>
  <c r="F24" i="1"/>
  <c r="E24" i="1"/>
  <c r="D24" i="1"/>
  <c r="C24" i="1"/>
  <c r="L23" i="1"/>
  <c r="K23" i="1"/>
  <c r="J23" i="1"/>
  <c r="I23" i="1"/>
  <c r="H23" i="1"/>
  <c r="G23" i="1"/>
  <c r="M23" i="1" s="1"/>
  <c r="N23" i="1" s="1"/>
  <c r="F23" i="1"/>
  <c r="E23" i="1"/>
  <c r="D23" i="1"/>
  <c r="C23" i="1"/>
  <c r="L22" i="1"/>
  <c r="K22" i="1"/>
  <c r="J22" i="1"/>
  <c r="I22" i="1"/>
  <c r="H22" i="1"/>
  <c r="G22" i="1"/>
  <c r="M22" i="1" s="1"/>
  <c r="N22" i="1" s="1"/>
  <c r="F22" i="1"/>
  <c r="E22" i="1"/>
  <c r="D22" i="1"/>
  <c r="C22" i="1"/>
  <c r="L21" i="1"/>
  <c r="K21" i="1"/>
  <c r="J21" i="1"/>
  <c r="I21" i="1"/>
  <c r="H21" i="1"/>
  <c r="G21" i="1"/>
  <c r="M21" i="1" s="1"/>
  <c r="N21" i="1" s="1"/>
  <c r="F21" i="1"/>
  <c r="E21" i="1"/>
  <c r="D21" i="1"/>
  <c r="C21" i="1"/>
  <c r="L20" i="1"/>
  <c r="K20" i="1"/>
  <c r="J20" i="1"/>
  <c r="I20" i="1"/>
  <c r="H20" i="1"/>
  <c r="G20" i="1"/>
  <c r="M20" i="1" s="1"/>
  <c r="N20" i="1" s="1"/>
  <c r="F20" i="1"/>
  <c r="E20" i="1"/>
  <c r="D20" i="1"/>
  <c r="C20" i="1"/>
  <c r="L19" i="1"/>
  <c r="K19" i="1"/>
  <c r="J19" i="1"/>
  <c r="I19" i="1"/>
  <c r="H19" i="1"/>
  <c r="G19" i="1"/>
  <c r="M19" i="1" s="1"/>
  <c r="N19" i="1" s="1"/>
  <c r="F19" i="1"/>
  <c r="E19" i="1"/>
  <c r="D19" i="1"/>
  <c r="C19" i="1"/>
  <c r="L18" i="1"/>
  <c r="K18" i="1"/>
  <c r="J18" i="1"/>
  <c r="I18" i="1"/>
  <c r="H18" i="1"/>
  <c r="G18" i="1"/>
  <c r="M18" i="1" s="1"/>
  <c r="N18" i="1" s="1"/>
  <c r="F18" i="1"/>
  <c r="E18" i="1"/>
  <c r="D18" i="1"/>
  <c r="C18" i="1"/>
  <c r="L17" i="1"/>
  <c r="K17" i="1"/>
  <c r="J17" i="1"/>
  <c r="I17" i="1"/>
  <c r="H17" i="1"/>
  <c r="G17" i="1"/>
  <c r="M17" i="1" s="1"/>
  <c r="N17" i="1" s="1"/>
  <c r="F17" i="1"/>
  <c r="E17" i="1"/>
  <c r="D17" i="1"/>
  <c r="C17" i="1"/>
  <c r="L16" i="1"/>
  <c r="K16" i="1"/>
  <c r="J16" i="1"/>
  <c r="I16" i="1"/>
  <c r="H16" i="1"/>
  <c r="G16" i="1"/>
  <c r="M16" i="1" s="1"/>
  <c r="N16" i="1" s="1"/>
  <c r="F16" i="1"/>
  <c r="E16" i="1"/>
  <c r="D16" i="1"/>
  <c r="C16" i="1"/>
  <c r="L15" i="1"/>
  <c r="K15" i="1"/>
  <c r="J15" i="1"/>
  <c r="I15" i="1"/>
  <c r="H15" i="1"/>
  <c r="G15" i="1"/>
  <c r="M15" i="1" s="1"/>
  <c r="N15" i="1" s="1"/>
  <c r="F15" i="1"/>
  <c r="E15" i="1"/>
  <c r="D15" i="1"/>
  <c r="C15" i="1"/>
  <c r="L14" i="1"/>
  <c r="K14" i="1"/>
  <c r="J14" i="1"/>
  <c r="I14" i="1"/>
  <c r="H14" i="1"/>
  <c r="G14" i="1"/>
  <c r="M14" i="1" s="1"/>
  <c r="N14" i="1" s="1"/>
  <c r="F14" i="1"/>
  <c r="E14" i="1"/>
  <c r="D14" i="1"/>
  <c r="C14" i="1"/>
  <c r="L13" i="1"/>
  <c r="K13" i="1"/>
  <c r="J13" i="1"/>
  <c r="I13" i="1"/>
  <c r="H13" i="1"/>
  <c r="G13" i="1"/>
  <c r="M13" i="1" s="1"/>
  <c r="N13" i="1" s="1"/>
  <c r="F13" i="1"/>
  <c r="E13" i="1"/>
  <c r="D13" i="1"/>
  <c r="C13" i="1"/>
  <c r="L12" i="1"/>
  <c r="K12" i="1"/>
  <c r="J12" i="1"/>
  <c r="I12" i="1"/>
  <c r="H12" i="1"/>
  <c r="G12" i="1"/>
  <c r="M12" i="1" s="1"/>
  <c r="N12" i="1" s="1"/>
  <c r="F12" i="1"/>
  <c r="E12" i="1"/>
  <c r="D12" i="1"/>
  <c r="C12" i="1"/>
  <c r="L11" i="1"/>
  <c r="K11" i="1"/>
  <c r="J11" i="1"/>
  <c r="I11" i="1"/>
  <c r="H11" i="1"/>
  <c r="G11" i="1"/>
  <c r="M11" i="1" s="1"/>
  <c r="N11" i="1" s="1"/>
  <c r="F11" i="1"/>
  <c r="E11" i="1"/>
  <c r="D11" i="1"/>
  <c r="C11" i="1"/>
  <c r="L10" i="1"/>
  <c r="K10" i="1"/>
  <c r="J10" i="1"/>
  <c r="I10" i="1"/>
  <c r="H10" i="1"/>
  <c r="G10" i="1"/>
  <c r="M10" i="1" s="1"/>
  <c r="N10" i="1" s="1"/>
  <c r="F10" i="1"/>
  <c r="E10" i="1"/>
  <c r="D10" i="1"/>
  <c r="C10" i="1"/>
  <c r="L9" i="1"/>
  <c r="K9" i="1"/>
  <c r="J9" i="1"/>
  <c r="I9" i="1"/>
  <c r="H9" i="1"/>
  <c r="G9" i="1"/>
  <c r="M9" i="1" s="1"/>
  <c r="N9" i="1" s="1"/>
  <c r="F9" i="1"/>
  <c r="E9" i="1"/>
  <c r="D9" i="1"/>
  <c r="C9" i="1"/>
  <c r="C53" i="1" l="1"/>
  <c r="G53" i="1" s="1"/>
  <c r="J53" i="1"/>
  <c r="G59" i="1"/>
  <c r="F59" i="1"/>
  <c r="E59" i="1"/>
  <c r="M59" i="1"/>
  <c r="M55" i="1"/>
  <c r="H55" i="1"/>
  <c r="G55" i="1"/>
  <c r="F55" i="1"/>
  <c r="E55" i="1"/>
  <c r="N55" i="1" s="1"/>
  <c r="O55" i="1" s="1"/>
  <c r="D55" i="1"/>
  <c r="J57" i="1"/>
  <c r="I57" i="1"/>
  <c r="H57" i="1"/>
  <c r="C59" i="1"/>
  <c r="L59" i="1" s="1"/>
  <c r="I64" i="1"/>
  <c r="H64" i="1"/>
  <c r="G64" i="1"/>
  <c r="J64" i="1"/>
  <c r="F64" i="1"/>
  <c r="E64" i="1"/>
  <c r="N64" i="1" s="1"/>
  <c r="O64" i="1" s="1"/>
  <c r="C64" i="1"/>
  <c r="K64" i="1" s="1"/>
  <c r="C66" i="1"/>
  <c r="E66" i="1" s="1"/>
  <c r="N66" i="1" s="1"/>
  <c r="O66" i="1" s="1"/>
  <c r="L66" i="1"/>
  <c r="K66" i="1"/>
  <c r="J66" i="1"/>
  <c r="I66" i="1"/>
  <c r="H66" i="1"/>
  <c r="M45" i="1"/>
  <c r="L45" i="1"/>
  <c r="C45" i="1"/>
  <c r="G45" i="1" s="1"/>
  <c r="I55" i="1"/>
  <c r="C57" i="1"/>
  <c r="L57" i="1" s="1"/>
  <c r="D59" i="1"/>
  <c r="F66" i="1"/>
  <c r="H45" i="1"/>
  <c r="M53" i="1"/>
  <c r="J55" i="1"/>
  <c r="L64" i="1"/>
  <c r="G66" i="1"/>
  <c r="I45" i="1"/>
  <c r="I52" i="1"/>
  <c r="H52" i="1"/>
  <c r="G52" i="1"/>
  <c r="F52" i="1"/>
  <c r="E52" i="1"/>
  <c r="N52" i="1" s="1"/>
  <c r="O52" i="1" s="1"/>
  <c r="D52" i="1"/>
  <c r="C52" i="1"/>
  <c r="K55" i="1"/>
  <c r="M64" i="1"/>
  <c r="M66" i="1"/>
  <c r="J45" i="1"/>
  <c r="J52" i="1"/>
  <c r="L55" i="1"/>
  <c r="J59" i="1"/>
  <c r="K45" i="1"/>
  <c r="K52" i="1"/>
  <c r="C54" i="1"/>
  <c r="M54" i="1" s="1"/>
  <c r="I58" i="1"/>
  <c r="H58" i="1"/>
  <c r="G58" i="1"/>
  <c r="M58" i="1"/>
  <c r="L58" i="1"/>
  <c r="J58" i="1"/>
  <c r="C60" i="1"/>
  <c r="M60" i="1"/>
  <c r="L60" i="1"/>
  <c r="M67" i="1"/>
  <c r="L67" i="1"/>
  <c r="K67" i="1"/>
  <c r="J67" i="1"/>
  <c r="I67" i="1"/>
  <c r="H67" i="1"/>
  <c r="G67" i="1"/>
  <c r="L52" i="1"/>
  <c r="L56" i="1"/>
  <c r="K56" i="1"/>
  <c r="J56" i="1"/>
  <c r="H56" i="1"/>
  <c r="G56" i="1"/>
  <c r="F56" i="1"/>
  <c r="E56" i="1"/>
  <c r="N56" i="1" s="1"/>
  <c r="O56" i="1" s="1"/>
  <c r="D56" i="1"/>
  <c r="C58" i="1"/>
  <c r="F58" i="1" s="1"/>
  <c r="K65" i="1"/>
  <c r="J65" i="1"/>
  <c r="I65" i="1"/>
  <c r="H65" i="1"/>
  <c r="D65" i="1"/>
  <c r="D67" i="1"/>
  <c r="M52" i="1"/>
  <c r="C56" i="1"/>
  <c r="M56" i="1" s="1"/>
  <c r="D58" i="1"/>
  <c r="C65" i="1"/>
  <c r="M65" i="1" s="1"/>
  <c r="E67" i="1"/>
  <c r="K46" i="1"/>
  <c r="J46" i="1"/>
  <c r="G46" i="1"/>
  <c r="F46" i="1"/>
  <c r="E46" i="1"/>
  <c r="D46" i="1"/>
  <c r="C46" i="1"/>
  <c r="I56" i="1"/>
  <c r="E58" i="1"/>
  <c r="H60" i="1"/>
  <c r="L65" i="1"/>
  <c r="F67" i="1"/>
  <c r="M39" i="1"/>
  <c r="L39" i="1"/>
  <c r="K40" i="1"/>
  <c r="J40" i="1"/>
  <c r="I41" i="1"/>
  <c r="M33" i="1"/>
  <c r="L33" i="1"/>
  <c r="K34" i="1"/>
  <c r="J34" i="1"/>
  <c r="C39" i="1"/>
  <c r="C40" i="1"/>
  <c r="C41" i="1"/>
  <c r="C42" i="1"/>
  <c r="C43" i="1"/>
  <c r="D44" i="1"/>
  <c r="M62" i="1"/>
  <c r="L62" i="1"/>
  <c r="K62" i="1"/>
  <c r="C63" i="1"/>
  <c r="C33" i="1"/>
  <c r="C34" i="1"/>
  <c r="C37" i="1"/>
  <c r="D37" i="1" s="1"/>
  <c r="D38" i="1"/>
  <c r="D39" i="1"/>
  <c r="D40" i="1"/>
  <c r="E44" i="1"/>
  <c r="C62" i="1"/>
  <c r="C31" i="1"/>
  <c r="D32" i="1"/>
  <c r="D33" i="1"/>
  <c r="D34" i="1"/>
  <c r="C35" i="1"/>
  <c r="D35" i="1" s="1"/>
  <c r="C36" i="1"/>
  <c r="E38" i="1"/>
  <c r="N38" i="1" s="1"/>
  <c r="O38" i="1" s="1"/>
  <c r="E39" i="1"/>
  <c r="E40" i="1"/>
  <c r="E41" i="1"/>
  <c r="G43" i="1"/>
  <c r="F44" i="1"/>
  <c r="D62" i="1"/>
  <c r="F31" i="1"/>
  <c r="E33" i="1"/>
  <c r="F39" i="1"/>
  <c r="F40" i="1"/>
  <c r="F41" i="1"/>
  <c r="H42" i="1"/>
  <c r="H43" i="1"/>
  <c r="D61" i="1"/>
  <c r="E62" i="1"/>
  <c r="F63" i="1"/>
  <c r="L36" i="1" l="1"/>
  <c r="K36" i="1"/>
  <c r="J36" i="1"/>
  <c r="I36" i="1"/>
  <c r="H36" i="1"/>
  <c r="G36" i="1"/>
  <c r="M36" i="1"/>
  <c r="L63" i="1"/>
  <c r="H63" i="1"/>
  <c r="G63" i="1"/>
  <c r="M63" i="1"/>
  <c r="E63" i="1"/>
  <c r="N63" i="1" s="1"/>
  <c r="O63" i="1" s="1"/>
  <c r="E36" i="1"/>
  <c r="I63" i="1"/>
  <c r="M31" i="1"/>
  <c r="L31" i="1"/>
  <c r="K31" i="1"/>
  <c r="J31" i="1"/>
  <c r="I31" i="1"/>
  <c r="H31" i="1"/>
  <c r="G31" i="1"/>
  <c r="M43" i="1"/>
  <c r="L43" i="1"/>
  <c r="K43" i="1"/>
  <c r="J43" i="1"/>
  <c r="I43" i="1"/>
  <c r="M42" i="1"/>
  <c r="L42" i="1"/>
  <c r="K42" i="1"/>
  <c r="J42" i="1"/>
  <c r="I42" i="1"/>
  <c r="N67" i="1"/>
  <c r="O67" i="1" s="1"/>
  <c r="F54" i="1"/>
  <c r="L53" i="1"/>
  <c r="D53" i="1"/>
  <c r="N41" i="1"/>
  <c r="O41" i="1" s="1"/>
  <c r="J62" i="1"/>
  <c r="I62" i="1"/>
  <c r="H62" i="1"/>
  <c r="G62" i="1"/>
  <c r="F62" i="1"/>
  <c r="H35" i="1"/>
  <c r="J41" i="1"/>
  <c r="G41" i="1"/>
  <c r="M41" i="1"/>
  <c r="L41" i="1"/>
  <c r="K41" i="1"/>
  <c r="D43" i="1"/>
  <c r="E65" i="1"/>
  <c r="K60" i="1"/>
  <c r="I60" i="1"/>
  <c r="J60" i="1"/>
  <c r="G54" i="1"/>
  <c r="E57" i="1"/>
  <c r="E53" i="1"/>
  <c r="G37" i="1"/>
  <c r="N44" i="1"/>
  <c r="O44" i="1" s="1"/>
  <c r="M34" i="1"/>
  <c r="L34" i="1"/>
  <c r="I34" i="1"/>
  <c r="H34" i="1"/>
  <c r="G34" i="1"/>
  <c r="F34" i="1"/>
  <c r="M40" i="1"/>
  <c r="L40" i="1"/>
  <c r="I40" i="1"/>
  <c r="H40" i="1"/>
  <c r="G40" i="1"/>
  <c r="N40" i="1" s="1"/>
  <c r="O40" i="1" s="1"/>
  <c r="E43" i="1"/>
  <c r="N58" i="1"/>
  <c r="O58" i="1" s="1"/>
  <c r="G60" i="1"/>
  <c r="F65" i="1"/>
  <c r="J54" i="1"/>
  <c r="D60" i="1"/>
  <c r="H54" i="1"/>
  <c r="I59" i="1"/>
  <c r="D45" i="1"/>
  <c r="D66" i="1"/>
  <c r="F57" i="1"/>
  <c r="H53" i="1"/>
  <c r="D36" i="1"/>
  <c r="F43" i="1"/>
  <c r="K33" i="1"/>
  <c r="J33" i="1"/>
  <c r="I33" i="1"/>
  <c r="H33" i="1"/>
  <c r="G33" i="1"/>
  <c r="F33" i="1"/>
  <c r="K39" i="1"/>
  <c r="J39" i="1"/>
  <c r="I39" i="1"/>
  <c r="H39" i="1"/>
  <c r="G39" i="1"/>
  <c r="N39" i="1" s="1"/>
  <c r="O39" i="1" s="1"/>
  <c r="F42" i="1"/>
  <c r="G65" i="1"/>
  <c r="E60" i="1"/>
  <c r="I54" i="1"/>
  <c r="M57" i="1"/>
  <c r="H59" i="1"/>
  <c r="E45" i="1"/>
  <c r="N45" i="1" s="1"/>
  <c r="O45" i="1" s="1"/>
  <c r="G57" i="1"/>
  <c r="K53" i="1"/>
  <c r="I53" i="1"/>
  <c r="D31" i="1"/>
  <c r="G42" i="1"/>
  <c r="L54" i="1"/>
  <c r="F60" i="1"/>
  <c r="D54" i="1"/>
  <c r="D57" i="1"/>
  <c r="F45" i="1"/>
  <c r="K57" i="1"/>
  <c r="K59" i="1"/>
  <c r="F53" i="1"/>
  <c r="N33" i="1"/>
  <c r="O33" i="1" s="1"/>
  <c r="N62" i="1"/>
  <c r="O62" i="1" s="1"/>
  <c r="F35" i="1"/>
  <c r="E35" i="1"/>
  <c r="N35" i="1" s="1"/>
  <c r="O35" i="1" s="1"/>
  <c r="M35" i="1"/>
  <c r="L35" i="1"/>
  <c r="K35" i="1"/>
  <c r="I35" i="1"/>
  <c r="J35" i="1"/>
  <c r="N59" i="1"/>
  <c r="O59" i="1" s="1"/>
  <c r="M37" i="1"/>
  <c r="L37" i="1"/>
  <c r="K37" i="1"/>
  <c r="J37" i="1"/>
  <c r="I37" i="1"/>
  <c r="H37" i="1"/>
  <c r="F36" i="1"/>
  <c r="J63" i="1"/>
  <c r="E42" i="1"/>
  <c r="D63" i="1"/>
  <c r="G35" i="1"/>
  <c r="K63" i="1"/>
  <c r="D42" i="1"/>
  <c r="E34" i="1"/>
  <c r="N34" i="1" s="1"/>
  <c r="O34" i="1" s="1"/>
  <c r="F37" i="1"/>
  <c r="D41" i="1"/>
  <c r="E31" i="1"/>
  <c r="N31" i="1" s="1"/>
  <c r="O31" i="1" s="1"/>
  <c r="E37" i="1"/>
  <c r="N37" i="1" s="1"/>
  <c r="O37" i="1" s="1"/>
  <c r="H41" i="1"/>
  <c r="M46" i="1"/>
  <c r="L46" i="1"/>
  <c r="I46" i="1"/>
  <c r="H46" i="1"/>
  <c r="N46" i="1" s="1"/>
  <c r="O46" i="1" s="1"/>
  <c r="K54" i="1"/>
  <c r="K58" i="1"/>
  <c r="E54" i="1"/>
  <c r="D64" i="1"/>
  <c r="N43" i="1" l="1"/>
  <c r="O43" i="1" s="1"/>
  <c r="N54" i="1"/>
  <c r="O54" i="1" s="1"/>
  <c r="N53" i="1"/>
  <c r="O53" i="1" s="1"/>
  <c r="N57" i="1"/>
  <c r="N42" i="1"/>
  <c r="O42" i="1" s="1"/>
  <c r="N60" i="1"/>
  <c r="O60" i="1" s="1"/>
  <c r="N65" i="1"/>
  <c r="O65" i="1" s="1"/>
  <c r="N36" i="1"/>
</calcChain>
</file>

<file path=xl/sharedStrings.xml><?xml version="1.0" encoding="utf-8"?>
<sst xmlns="http://schemas.openxmlformats.org/spreadsheetml/2006/main" count="136" uniqueCount="58">
  <si>
    <t>YHDISTELMÄ PALKKATAULUKKO 1.7.2025</t>
  </si>
  <si>
    <t>SAMMANFATTAD LÖNETABELL 1.7.2025</t>
  </si>
  <si>
    <t>Oikeuslaitos yleinen sopimusala</t>
  </si>
  <si>
    <t>Rättsväsendets allmänna avtalsområde</t>
  </si>
  <si>
    <t>Ei kokemusosia</t>
  </si>
  <si>
    <t xml:space="preserve"> Ingen erfarenhetsdel</t>
  </si>
  <si>
    <t>Tehtävän vaativuustaso (suluissa vanha vaativuustaso)</t>
  </si>
  <si>
    <t>Tehtäväkohtainen palkanosa</t>
  </si>
  <si>
    <t>Suorituspisteet ja suoritustasot / Prestationspoäng och prestationsnivå</t>
  </si>
  <si>
    <t>Poängnivå i medeltal  8-11</t>
  </si>
  <si>
    <t>Om året</t>
  </si>
  <si>
    <t>Uppgiftens kravnivå (inom parentes den gamla kravnivån)</t>
  </si>
  <si>
    <t xml:space="preserve"> taso 7 / nivå 7</t>
  </si>
  <si>
    <t>taso 8 / nivå 8</t>
  </si>
  <si>
    <t>taso 9 / nivå 9</t>
  </si>
  <si>
    <t>taso 10 / nivå 10</t>
  </si>
  <si>
    <t>taso 11 / nivå 11</t>
  </si>
  <si>
    <t>taso 12 / nivå 12</t>
  </si>
  <si>
    <t>taso 13 / nivå 13</t>
  </si>
  <si>
    <t>taso 14 / nivå 14</t>
  </si>
  <si>
    <t>taso 15 / nivå 15</t>
  </si>
  <si>
    <t>taso 16 / nivå 16</t>
  </si>
  <si>
    <t>Uppgiftsrelaterad lönenivå</t>
  </si>
  <si>
    <t>10-10,9 p ( 20 %)</t>
  </si>
  <si>
    <t>11 - 11,9 p ( 22,5% )</t>
  </si>
  <si>
    <t>12-12,9 ( 25% )</t>
  </si>
  <si>
    <t>13-13,9 ( 27,5% )</t>
  </si>
  <si>
    <t>14-14,9 ( 30% )</t>
  </si>
  <si>
    <t>15-15,9 (32,5%)</t>
  </si>
  <si>
    <t>16,00-16,9</t>
  </si>
  <si>
    <t>17-17,9</t>
  </si>
  <si>
    <t>18-18,9</t>
  </si>
  <si>
    <t>19,00-19,9</t>
  </si>
  <si>
    <t>Keskimäärin suoritustasoilla 8-11</t>
  </si>
  <si>
    <t>Vuodessa</t>
  </si>
  <si>
    <r>
      <t>6</t>
    </r>
    <r>
      <rPr>
        <sz val="12"/>
        <rFont val="Aptos Narrow"/>
        <family val="2"/>
        <scheme val="minor"/>
      </rPr>
      <t xml:space="preserve"> ( 6 )</t>
    </r>
  </si>
  <si>
    <r>
      <t>7</t>
    </r>
    <r>
      <rPr>
        <sz val="12"/>
        <rFont val="Aptos Narrow"/>
        <family val="2"/>
        <scheme val="minor"/>
      </rPr>
      <t xml:space="preserve"> ( 7 )</t>
    </r>
  </si>
  <si>
    <r>
      <t>8</t>
    </r>
    <r>
      <rPr>
        <sz val="12"/>
        <rFont val="Aptos Narrow"/>
        <family val="2"/>
        <scheme val="minor"/>
      </rPr>
      <t xml:space="preserve"> ( 7,5 )</t>
    </r>
  </si>
  <si>
    <r>
      <t>9</t>
    </r>
    <r>
      <rPr>
        <sz val="12"/>
        <rFont val="Aptos Narrow"/>
        <family val="2"/>
        <scheme val="minor"/>
      </rPr>
      <t xml:space="preserve">  ( 8 )</t>
    </r>
  </si>
  <si>
    <t>9A</t>
  </si>
  <si>
    <r>
      <t>10</t>
    </r>
    <r>
      <rPr>
        <sz val="12"/>
        <rFont val="Aptos Narrow"/>
        <family val="2"/>
        <scheme val="minor"/>
      </rPr>
      <t xml:space="preserve"> (8,5 )</t>
    </r>
  </si>
  <si>
    <r>
      <t>11</t>
    </r>
    <r>
      <rPr>
        <sz val="12"/>
        <rFont val="Aptos Narrow"/>
        <family val="2"/>
        <scheme val="minor"/>
      </rPr>
      <t xml:space="preserve">   ( 9 )</t>
    </r>
  </si>
  <si>
    <r>
      <t>12</t>
    </r>
    <r>
      <rPr>
        <sz val="12"/>
        <rFont val="Aptos Narrow"/>
        <family val="2"/>
        <scheme val="minor"/>
      </rPr>
      <t xml:space="preserve"> ( 10 )</t>
    </r>
  </si>
  <si>
    <r>
      <t>13</t>
    </r>
    <r>
      <rPr>
        <sz val="12"/>
        <rFont val="Aptos Narrow"/>
        <family val="2"/>
        <scheme val="minor"/>
      </rPr>
      <t xml:space="preserve"> ( 11 )</t>
    </r>
  </si>
  <si>
    <r>
      <t>14</t>
    </r>
    <r>
      <rPr>
        <sz val="12"/>
        <rFont val="Aptos Narrow"/>
        <family val="2"/>
        <scheme val="minor"/>
      </rPr>
      <t xml:space="preserve"> ( 12 )</t>
    </r>
  </si>
  <si>
    <r>
      <t>15</t>
    </r>
    <r>
      <rPr>
        <sz val="12"/>
        <rFont val="Aptos Narrow"/>
        <family val="2"/>
        <scheme val="minor"/>
      </rPr>
      <t xml:space="preserve"> ( 13 )</t>
    </r>
  </si>
  <si>
    <r>
      <t>16</t>
    </r>
    <r>
      <rPr>
        <sz val="12"/>
        <rFont val="Aptos Narrow"/>
        <family val="2"/>
        <scheme val="minor"/>
      </rPr>
      <t xml:space="preserve"> ( 14 )</t>
    </r>
  </si>
  <si>
    <r>
      <t>17</t>
    </r>
    <r>
      <rPr>
        <sz val="12"/>
        <rFont val="Aptos Narrow"/>
        <family val="2"/>
        <scheme val="minor"/>
      </rPr>
      <t xml:space="preserve"> ( 15 )</t>
    </r>
  </si>
  <si>
    <t>Kokemusosat 5 %</t>
  </si>
  <si>
    <t xml:space="preserve"> Erfarenhetsdel 5 %</t>
  </si>
  <si>
    <t xml:space="preserve">Kokemusosa </t>
  </si>
  <si>
    <t>16,00-16,9 (35,0 %)</t>
  </si>
  <si>
    <t>17,00-17,9 (37,5 %)</t>
  </si>
  <si>
    <t>18,00-18,9 (40,0 %)</t>
  </si>
  <si>
    <t>19,00-19,9 (42,5 %)</t>
  </si>
  <si>
    <t>Kokemusosat 10 %</t>
  </si>
  <si>
    <t>Erfarenhetsdel 10 %</t>
  </si>
  <si>
    <t>taso 11/nivå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</si>
</sst>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3" borderId="4" xfId="0" applyFont="1" applyFill="1" applyBorder="1"/>
    <xf numFmtId="0" fontId="3" fillId="2" borderId="1" xfId="0" applyFont="1" applyFill="1" applyBorder="1"/>
    <xf numFmtId="0" fontId="1" fillId="0" borderId="0" xfId="0" applyFont="1"/>
    <xf numFmtId="0" fontId="3" fillId="0" borderId="0" xfId="0" applyFo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3" borderId="8" xfId="0" applyFont="1" applyFill="1" applyBorder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4" borderId="9" xfId="0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/>
    <xf numFmtId="0" fontId="6" fillId="0" borderId="0" xfId="0" applyFont="1"/>
    <xf numFmtId="0" fontId="5" fillId="4" borderId="9" xfId="0" applyFont="1" applyFill="1" applyBorder="1"/>
    <xf numFmtId="0" fontId="6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1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10" fontId="6" fillId="4" borderId="6" xfId="0" applyNumberFormat="1" applyFont="1" applyFill="1" applyBorder="1" applyAlignment="1">
      <alignment horizontal="center"/>
    </xf>
    <xf numFmtId="10" fontId="6" fillId="4" borderId="7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2" fontId="2" fillId="4" borderId="6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7" fillId="0" borderId="9" xfId="0" applyFont="1" applyBorder="1" applyAlignment="1">
      <alignment horizontal="right"/>
    </xf>
    <xf numFmtId="2" fontId="8" fillId="0" borderId="9" xfId="0" applyNumberFormat="1" applyFont="1" applyBorder="1" applyAlignment="1">
      <alignment wrapText="1"/>
    </xf>
    <xf numFmtId="4" fontId="8" fillId="0" borderId="3" xfId="0" applyNumberFormat="1" applyFont="1" applyBorder="1"/>
    <xf numFmtId="4" fontId="8" fillId="0" borderId="9" xfId="0" applyNumberFormat="1" applyFont="1" applyBorder="1"/>
    <xf numFmtId="4" fontId="8" fillId="0" borderId="0" xfId="0" applyNumberFormat="1" applyFont="1"/>
    <xf numFmtId="0" fontId="8" fillId="0" borderId="0" xfId="0" applyFont="1"/>
    <xf numFmtId="0" fontId="7" fillId="0" borderId="12" xfId="0" applyFont="1" applyBorder="1" applyAlignment="1">
      <alignment horizontal="right"/>
    </xf>
    <xf numFmtId="2" fontId="8" fillId="0" borderId="12" xfId="0" applyNumberFormat="1" applyFont="1" applyBorder="1" applyAlignment="1">
      <alignment wrapText="1"/>
    </xf>
    <xf numFmtId="4" fontId="8" fillId="0" borderId="13" xfId="0" applyNumberFormat="1" applyFont="1" applyBorder="1"/>
    <xf numFmtId="4" fontId="8" fillId="0" borderId="12" xfId="0" applyNumberFormat="1" applyFont="1" applyBorder="1"/>
    <xf numFmtId="2" fontId="8" fillId="0" borderId="12" xfId="0" applyNumberFormat="1" applyFont="1" applyBorder="1" applyAlignment="1">
      <alignment horizontal="right" vertical="top"/>
    </xf>
    <xf numFmtId="0" fontId="7" fillId="0" borderId="11" xfId="0" applyFont="1" applyBorder="1" applyAlignment="1">
      <alignment horizontal="right"/>
    </xf>
    <xf numFmtId="2" fontId="8" fillId="0" borderId="11" xfId="0" applyNumberFormat="1" applyFont="1" applyBorder="1" applyAlignment="1">
      <alignment horizontal="right" vertical="top" wrapText="1"/>
    </xf>
    <xf numFmtId="4" fontId="8" fillId="0" borderId="7" xfId="0" applyNumberFormat="1" applyFont="1" applyBorder="1"/>
    <xf numFmtId="4" fontId="8" fillId="0" borderId="11" xfId="0" applyNumberFormat="1" applyFont="1" applyBorder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3" fillId="0" borderId="0" xfId="0" applyNumberFormat="1" applyFont="1"/>
    <xf numFmtId="0" fontId="6" fillId="4" borderId="1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6" xfId="0" applyFont="1" applyFill="1" applyBorder="1"/>
    <xf numFmtId="0" fontId="6" fillId="4" borderId="1" xfId="0" applyFont="1" applyFill="1" applyBorder="1"/>
    <xf numFmtId="9" fontId="6" fillId="4" borderId="11" xfId="0" applyNumberFormat="1" applyFont="1" applyFill="1" applyBorder="1" applyAlignment="1">
      <alignment horizontal="center" wrapText="1"/>
    </xf>
    <xf numFmtId="10" fontId="6" fillId="4" borderId="7" xfId="0" applyNumberFormat="1" applyFont="1" applyFill="1" applyBorder="1" applyAlignment="1">
      <alignment horizontal="center" wrapText="1"/>
    </xf>
    <xf numFmtId="2" fontId="8" fillId="0" borderId="16" xfId="0" applyNumberFormat="1" applyFont="1" applyBorder="1" applyAlignment="1">
      <alignment wrapText="1"/>
    </xf>
    <xf numFmtId="0" fontId="7" fillId="0" borderId="0" xfId="0" applyFont="1" applyAlignment="1">
      <alignment horizontal="right"/>
    </xf>
    <xf numFmtId="2" fontId="8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6" fillId="4" borderId="9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wrapText="1"/>
    </xf>
    <xf numFmtId="0" fontId="6" fillId="4" borderId="15" xfId="0" applyFont="1" applyFill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4A655-53F3-4273-94B0-20D8B5134701}">
  <dimension ref="A1:P81"/>
  <sheetViews>
    <sheetView tabSelected="1" zoomScaleNormal="100" workbookViewId="0">
      <selection activeCell="C51" sqref="C51"/>
    </sheetView>
  </sheetViews>
  <sheetFormatPr defaultColWidth="8.81640625" defaultRowHeight="13" x14ac:dyDescent="0.3"/>
  <cols>
    <col min="1" max="1" width="20.54296875" style="15" customWidth="1"/>
    <col min="2" max="2" width="19.26953125" style="15" customWidth="1"/>
    <col min="3" max="3" width="46.08984375" style="15" customWidth="1"/>
    <col min="4" max="9" width="13.54296875" style="15" customWidth="1"/>
    <col min="10" max="10" width="16" style="15" customWidth="1"/>
    <col min="11" max="11" width="14" style="15" customWidth="1"/>
    <col min="12" max="12" width="13.54296875" style="15" customWidth="1"/>
    <col min="13" max="13" width="13.453125" style="15" customWidth="1"/>
    <col min="14" max="14" width="12.81640625" style="15" customWidth="1"/>
    <col min="15" max="15" width="12.453125" style="15" customWidth="1"/>
    <col min="16" max="16384" width="8.81640625" style="15"/>
  </cols>
  <sheetData>
    <row r="1" spans="1:15" s="8" customFormat="1" ht="14.5" x14ac:dyDescent="0.35">
      <c r="A1" s="1" t="s">
        <v>0</v>
      </c>
      <c r="B1" s="2"/>
      <c r="C1" s="2"/>
      <c r="D1" s="3"/>
      <c r="E1" s="4"/>
      <c r="F1" s="5" t="s">
        <v>1</v>
      </c>
      <c r="G1" s="4"/>
      <c r="H1" s="6"/>
      <c r="I1" s="3"/>
      <c r="J1" s="4"/>
      <c r="K1" s="7"/>
    </row>
    <row r="2" spans="1:15" s="8" customFormat="1" ht="14.5" x14ac:dyDescent="0.35">
      <c r="A2" s="9" t="s">
        <v>2</v>
      </c>
      <c r="B2" s="10"/>
      <c r="C2" s="10"/>
      <c r="D2" s="10"/>
      <c r="E2" s="11"/>
      <c r="F2" s="12" t="s">
        <v>3</v>
      </c>
      <c r="G2" s="11"/>
      <c r="H2" s="9"/>
      <c r="I2" s="10"/>
      <c r="J2" s="11"/>
    </row>
    <row r="3" spans="1:15" ht="26" x14ac:dyDescent="0.6">
      <c r="A3" s="13"/>
      <c r="B3" s="14"/>
      <c r="C3" s="8"/>
      <c r="D3" s="8"/>
      <c r="E3" s="8"/>
      <c r="F3" s="8"/>
      <c r="G3" s="8"/>
      <c r="H3" s="8"/>
      <c r="I3" s="8"/>
      <c r="J3" s="8"/>
      <c r="K3" s="8"/>
    </row>
    <row r="4" spans="1:15" ht="14.5" x14ac:dyDescent="0.35">
      <c r="A4" s="16" t="s">
        <v>4</v>
      </c>
      <c r="D4" s="16" t="s">
        <v>5</v>
      </c>
    </row>
    <row r="5" spans="1:15" s="22" customFormat="1" ht="52.5" customHeight="1" x14ac:dyDescent="0.3">
      <c r="A5" s="17" t="s">
        <v>6</v>
      </c>
      <c r="B5" s="18" t="s">
        <v>7</v>
      </c>
      <c r="C5" s="71" t="s">
        <v>8</v>
      </c>
      <c r="D5" s="19"/>
      <c r="E5" s="19"/>
      <c r="F5" s="19"/>
      <c r="G5" s="19"/>
      <c r="H5" s="19"/>
      <c r="I5" s="19"/>
      <c r="J5" s="19"/>
      <c r="K5" s="19"/>
      <c r="L5" s="20"/>
      <c r="M5" s="17" t="s">
        <v>9</v>
      </c>
      <c r="N5" s="21" t="s">
        <v>10</v>
      </c>
    </row>
    <row r="6" spans="1:15" x14ac:dyDescent="0.3">
      <c r="A6" s="69" t="s">
        <v>11</v>
      </c>
      <c r="B6" s="23"/>
      <c r="C6" s="24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6" t="s">
        <v>17</v>
      </c>
      <c r="I6" s="26" t="s">
        <v>18</v>
      </c>
      <c r="J6" s="26" t="s">
        <v>19</v>
      </c>
      <c r="K6" s="26" t="s">
        <v>20</v>
      </c>
      <c r="L6" s="26" t="s">
        <v>21</v>
      </c>
      <c r="M6" s="23"/>
      <c r="N6" s="23"/>
    </row>
    <row r="7" spans="1:15" ht="33.75" customHeight="1" x14ac:dyDescent="0.3">
      <c r="A7" s="70"/>
      <c r="B7" s="27" t="s">
        <v>22</v>
      </c>
      <c r="C7" s="28" t="s">
        <v>23</v>
      </c>
      <c r="D7" s="29" t="s">
        <v>24</v>
      </c>
      <c r="E7" s="29" t="s">
        <v>25</v>
      </c>
      <c r="F7" s="29" t="s">
        <v>26</v>
      </c>
      <c r="G7" s="29" t="s">
        <v>27</v>
      </c>
      <c r="H7" s="30" t="s">
        <v>28</v>
      </c>
      <c r="I7" s="30" t="s">
        <v>29</v>
      </c>
      <c r="J7" s="30" t="s">
        <v>30</v>
      </c>
      <c r="K7" s="30" t="s">
        <v>31</v>
      </c>
      <c r="L7" s="30" t="s">
        <v>32</v>
      </c>
      <c r="M7" s="31" t="s">
        <v>33</v>
      </c>
      <c r="N7" s="32" t="s">
        <v>34</v>
      </c>
      <c r="O7" s="33"/>
    </row>
    <row r="8" spans="1:15" ht="14.5" x14ac:dyDescent="0.35">
      <c r="A8" s="34"/>
      <c r="B8" s="35"/>
      <c r="C8" s="36">
        <v>20</v>
      </c>
      <c r="D8" s="37">
        <v>22.5</v>
      </c>
      <c r="E8" s="37">
        <v>25</v>
      </c>
      <c r="F8" s="37">
        <v>27.5</v>
      </c>
      <c r="G8" s="38">
        <v>30</v>
      </c>
      <c r="H8" s="38">
        <v>32.5</v>
      </c>
      <c r="I8" s="38">
        <v>35</v>
      </c>
      <c r="J8" s="38">
        <v>37.5</v>
      </c>
      <c r="K8" s="38">
        <v>40</v>
      </c>
      <c r="L8" s="38">
        <v>42.5</v>
      </c>
      <c r="M8" s="39"/>
      <c r="N8" s="39"/>
      <c r="O8" s="16"/>
    </row>
    <row r="9" spans="1:15" s="45" customFormat="1" ht="16" x14ac:dyDescent="0.4">
      <c r="A9" s="40" t="s">
        <v>35</v>
      </c>
      <c r="B9" s="41">
        <v>1969.91</v>
      </c>
      <c r="C9" s="42">
        <f>B9*1.2</f>
        <v>2363.8919999999998</v>
      </c>
      <c r="D9" s="42">
        <f>B9*1.225</f>
        <v>2413.1397500000003</v>
      </c>
      <c r="E9" s="42">
        <f>B9*1.25</f>
        <v>2462.3875000000003</v>
      </c>
      <c r="F9" s="42">
        <f>B9*1.275</f>
        <v>2511.6352499999998</v>
      </c>
      <c r="G9" s="42">
        <f>B9*1.3</f>
        <v>2560.8830000000003</v>
      </c>
      <c r="H9" s="42">
        <f>B9*1.325</f>
        <v>2610.1307499999998</v>
      </c>
      <c r="I9" s="42">
        <f>B9*1.35</f>
        <v>2659.3785000000003</v>
      </c>
      <c r="J9" s="42">
        <f>B9*1.375</f>
        <v>2708.6262500000003</v>
      </c>
      <c r="K9" s="42">
        <f>B9*1.4</f>
        <v>2757.8739999999998</v>
      </c>
      <c r="L9" s="42">
        <f>B9*1.425</f>
        <v>2807.1217500000002</v>
      </c>
      <c r="M9" s="43">
        <f>AVERAGE(D9:G9)</f>
        <v>2487.011375</v>
      </c>
      <c r="N9" s="43">
        <f>M9*12</f>
        <v>29844.136500000001</v>
      </c>
      <c r="O9" s="44"/>
    </row>
    <row r="10" spans="1:15" s="45" customFormat="1" ht="16" x14ac:dyDescent="0.4">
      <c r="A10" s="46" t="s">
        <v>36</v>
      </c>
      <c r="B10" s="47">
        <v>2051.33</v>
      </c>
      <c r="C10" s="48">
        <f>B10*1.2</f>
        <v>2461.596</v>
      </c>
      <c r="D10" s="48">
        <f t="shared" ref="D10:D24" si="0">B10*1.225</f>
        <v>2512.87925</v>
      </c>
      <c r="E10" s="48">
        <f t="shared" ref="E10:E24" si="1">B10*1.25</f>
        <v>2564.1624999999999</v>
      </c>
      <c r="F10" s="48">
        <f t="shared" ref="F10:F24" si="2">B10*1.275</f>
        <v>2615.4457499999999</v>
      </c>
      <c r="G10" s="48">
        <f t="shared" ref="G10:G24" si="3">B10*1.3</f>
        <v>2666.7289999999998</v>
      </c>
      <c r="H10" s="48">
        <f t="shared" ref="H10:H24" si="4">B10*1.325</f>
        <v>2718.0122499999998</v>
      </c>
      <c r="I10" s="48">
        <f t="shared" ref="I10:I24" si="5">B10*1.35</f>
        <v>2769.2955000000002</v>
      </c>
      <c r="J10" s="48">
        <f t="shared" ref="J10:J24" si="6">B10*1.375</f>
        <v>2820.5787499999997</v>
      </c>
      <c r="K10" s="48">
        <f t="shared" ref="K10:K24" si="7">B10*1.4</f>
        <v>2871.8619999999996</v>
      </c>
      <c r="L10" s="48">
        <f t="shared" ref="L10:L24" si="8">B10*1.425</f>
        <v>2923.14525</v>
      </c>
      <c r="M10" s="49">
        <f t="shared" ref="M10:M24" si="9">AVERAGE(D10:G10)</f>
        <v>2589.8041250000001</v>
      </c>
      <c r="N10" s="49">
        <f t="shared" ref="N10:N24" si="10">M10*12</f>
        <v>31077.6495</v>
      </c>
      <c r="O10" s="44"/>
    </row>
    <row r="11" spans="1:15" s="45" customFormat="1" ht="16" x14ac:dyDescent="0.4">
      <c r="A11" s="46" t="s">
        <v>37</v>
      </c>
      <c r="B11" s="47">
        <v>2143.2199999999998</v>
      </c>
      <c r="C11" s="48">
        <f t="shared" ref="C11:C24" si="11">B11*1.2</f>
        <v>2571.8639999999996</v>
      </c>
      <c r="D11" s="48">
        <f t="shared" si="0"/>
        <v>2625.4445000000001</v>
      </c>
      <c r="E11" s="48">
        <f t="shared" si="1"/>
        <v>2679.0249999999996</v>
      </c>
      <c r="F11" s="48">
        <f t="shared" si="2"/>
        <v>2732.6054999999997</v>
      </c>
      <c r="G11" s="48">
        <f t="shared" si="3"/>
        <v>2786.1859999999997</v>
      </c>
      <c r="H11" s="48">
        <f t="shared" si="4"/>
        <v>2839.7664999999997</v>
      </c>
      <c r="I11" s="48">
        <f t="shared" si="5"/>
        <v>2893.3469999999998</v>
      </c>
      <c r="J11" s="48">
        <f t="shared" si="6"/>
        <v>2946.9274999999998</v>
      </c>
      <c r="K11" s="48">
        <f t="shared" si="7"/>
        <v>3000.5079999999994</v>
      </c>
      <c r="L11" s="48">
        <f t="shared" si="8"/>
        <v>3054.0884999999998</v>
      </c>
      <c r="M11" s="49">
        <f t="shared" si="9"/>
        <v>2705.8152499999997</v>
      </c>
      <c r="N11" s="49">
        <f t="shared" si="10"/>
        <v>32469.782999999996</v>
      </c>
      <c r="O11" s="44"/>
    </row>
    <row r="12" spans="1:15" s="45" customFormat="1" ht="16" x14ac:dyDescent="0.4">
      <c r="A12" s="46" t="s">
        <v>38</v>
      </c>
      <c r="B12" s="47">
        <v>2270.19</v>
      </c>
      <c r="C12" s="48">
        <f t="shared" si="11"/>
        <v>2724.2280000000001</v>
      </c>
      <c r="D12" s="48">
        <f t="shared" si="0"/>
        <v>2780.9827500000001</v>
      </c>
      <c r="E12" s="48">
        <f t="shared" si="1"/>
        <v>2837.7375000000002</v>
      </c>
      <c r="F12" s="48">
        <f t="shared" si="2"/>
        <v>2894.4922499999998</v>
      </c>
      <c r="G12" s="48">
        <f t="shared" si="3"/>
        <v>2951.2470000000003</v>
      </c>
      <c r="H12" s="48">
        <f t="shared" si="4"/>
        <v>3008.0017499999999</v>
      </c>
      <c r="I12" s="48">
        <f t="shared" si="5"/>
        <v>3064.7565000000004</v>
      </c>
      <c r="J12" s="48">
        <f t="shared" si="6"/>
        <v>3121.51125</v>
      </c>
      <c r="K12" s="48">
        <f t="shared" si="7"/>
        <v>3178.2660000000001</v>
      </c>
      <c r="L12" s="48">
        <f t="shared" si="8"/>
        <v>3235.0207500000001</v>
      </c>
      <c r="M12" s="49">
        <f t="shared" si="9"/>
        <v>2866.1148750000002</v>
      </c>
      <c r="N12" s="49">
        <f t="shared" si="10"/>
        <v>34393.378500000006</v>
      </c>
      <c r="O12" s="44"/>
    </row>
    <row r="13" spans="1:15" s="45" customFormat="1" ht="16" x14ac:dyDescent="0.4">
      <c r="A13" s="46" t="s">
        <v>39</v>
      </c>
      <c r="B13" s="47">
        <v>2322.16</v>
      </c>
      <c r="C13" s="48">
        <f t="shared" si="11"/>
        <v>2786.5919999999996</v>
      </c>
      <c r="D13" s="48">
        <f>B13*1.225</f>
        <v>2844.6460000000002</v>
      </c>
      <c r="E13" s="48">
        <f>B13*1.25</f>
        <v>2902.7</v>
      </c>
      <c r="F13" s="48">
        <f t="shared" si="2"/>
        <v>2960.7539999999995</v>
      </c>
      <c r="G13" s="48">
        <f t="shared" si="3"/>
        <v>3018.808</v>
      </c>
      <c r="H13" s="48">
        <f t="shared" si="4"/>
        <v>3076.8619999999996</v>
      </c>
      <c r="I13" s="48">
        <f t="shared" si="5"/>
        <v>3134.9160000000002</v>
      </c>
      <c r="J13" s="48">
        <f t="shared" si="6"/>
        <v>3192.97</v>
      </c>
      <c r="K13" s="48">
        <f t="shared" si="7"/>
        <v>3251.0239999999994</v>
      </c>
      <c r="L13" s="48">
        <f t="shared" si="8"/>
        <v>3309.078</v>
      </c>
      <c r="M13" s="49">
        <f t="shared" si="9"/>
        <v>2931.7269999999999</v>
      </c>
      <c r="N13" s="49">
        <f t="shared" si="10"/>
        <v>35180.724000000002</v>
      </c>
      <c r="O13" s="44"/>
    </row>
    <row r="14" spans="1:15" s="45" customFormat="1" ht="16" x14ac:dyDescent="0.4">
      <c r="A14" s="46" t="s">
        <v>40</v>
      </c>
      <c r="B14" s="47">
        <v>2369.48</v>
      </c>
      <c r="C14" s="48">
        <f t="shared" si="11"/>
        <v>2843.3759999999997</v>
      </c>
      <c r="D14" s="48">
        <f t="shared" si="0"/>
        <v>2902.6130000000003</v>
      </c>
      <c r="E14" s="48">
        <f t="shared" si="1"/>
        <v>2961.85</v>
      </c>
      <c r="F14" s="48">
        <f t="shared" si="2"/>
        <v>3021.087</v>
      </c>
      <c r="G14" s="48">
        <f t="shared" si="3"/>
        <v>3080.3240000000001</v>
      </c>
      <c r="H14" s="48">
        <f t="shared" si="4"/>
        <v>3139.5609999999997</v>
      </c>
      <c r="I14" s="48">
        <f t="shared" si="5"/>
        <v>3198.7980000000002</v>
      </c>
      <c r="J14" s="48">
        <f t="shared" si="6"/>
        <v>3258.0349999999999</v>
      </c>
      <c r="K14" s="48">
        <f t="shared" si="7"/>
        <v>3317.2719999999999</v>
      </c>
      <c r="L14" s="48">
        <f t="shared" si="8"/>
        <v>3376.509</v>
      </c>
      <c r="M14" s="49">
        <f t="shared" si="9"/>
        <v>2991.4684999999999</v>
      </c>
      <c r="N14" s="49">
        <f t="shared" si="10"/>
        <v>35897.622000000003</v>
      </c>
      <c r="O14" s="44"/>
    </row>
    <row r="15" spans="1:15" s="45" customFormat="1" ht="16" x14ac:dyDescent="0.4">
      <c r="A15" s="46" t="s">
        <v>41</v>
      </c>
      <c r="B15" s="47">
        <v>2472.35</v>
      </c>
      <c r="C15" s="48">
        <f t="shared" si="11"/>
        <v>2966.8199999999997</v>
      </c>
      <c r="D15" s="48">
        <f t="shared" si="0"/>
        <v>3028.6287500000003</v>
      </c>
      <c r="E15" s="48">
        <f t="shared" si="1"/>
        <v>3090.4375</v>
      </c>
      <c r="F15" s="48">
        <f t="shared" si="2"/>
        <v>3152.2462499999997</v>
      </c>
      <c r="G15" s="48">
        <f t="shared" si="3"/>
        <v>3214.0549999999998</v>
      </c>
      <c r="H15" s="48">
        <f t="shared" si="4"/>
        <v>3275.86375</v>
      </c>
      <c r="I15" s="48">
        <f t="shared" si="5"/>
        <v>3337.6725000000001</v>
      </c>
      <c r="J15" s="48">
        <f t="shared" si="6"/>
        <v>3399.4812499999998</v>
      </c>
      <c r="K15" s="48">
        <f t="shared" si="7"/>
        <v>3461.2899999999995</v>
      </c>
      <c r="L15" s="48">
        <f t="shared" si="8"/>
        <v>3523.0987500000001</v>
      </c>
      <c r="M15" s="49">
        <f t="shared" si="9"/>
        <v>3121.3418750000001</v>
      </c>
      <c r="N15" s="49">
        <f t="shared" si="10"/>
        <v>37456.102500000001</v>
      </c>
      <c r="O15" s="44"/>
    </row>
    <row r="16" spans="1:15" s="45" customFormat="1" ht="16" x14ac:dyDescent="0.4">
      <c r="A16" s="46" t="s">
        <v>42</v>
      </c>
      <c r="B16" s="47">
        <v>2586.21</v>
      </c>
      <c r="C16" s="48">
        <f t="shared" si="11"/>
        <v>3103.4519999999998</v>
      </c>
      <c r="D16" s="48">
        <f t="shared" si="0"/>
        <v>3168.1072500000005</v>
      </c>
      <c r="E16" s="48">
        <f t="shared" si="1"/>
        <v>3232.7624999999998</v>
      </c>
      <c r="F16" s="48">
        <f t="shared" si="2"/>
        <v>3297.4177499999996</v>
      </c>
      <c r="G16" s="48">
        <f t="shared" si="3"/>
        <v>3362.0730000000003</v>
      </c>
      <c r="H16" s="48">
        <f t="shared" si="4"/>
        <v>3426.7282500000001</v>
      </c>
      <c r="I16" s="48">
        <f t="shared" si="5"/>
        <v>3491.3835000000004</v>
      </c>
      <c r="J16" s="48">
        <f t="shared" si="6"/>
        <v>3556.0387500000002</v>
      </c>
      <c r="K16" s="48">
        <f t="shared" si="7"/>
        <v>3620.694</v>
      </c>
      <c r="L16" s="48">
        <f t="shared" si="8"/>
        <v>3685.3492500000002</v>
      </c>
      <c r="M16" s="49">
        <f t="shared" si="9"/>
        <v>3265.0901249999997</v>
      </c>
      <c r="N16" s="49">
        <f t="shared" si="10"/>
        <v>39181.0815</v>
      </c>
      <c r="O16" s="44"/>
    </row>
    <row r="17" spans="1:15" s="45" customFormat="1" ht="16" x14ac:dyDescent="0.4">
      <c r="A17" s="46" t="s">
        <v>43</v>
      </c>
      <c r="B17" s="47">
        <v>2707.57</v>
      </c>
      <c r="C17" s="48">
        <f t="shared" si="11"/>
        <v>3249.0840000000003</v>
      </c>
      <c r="D17" s="48">
        <f t="shared" si="0"/>
        <v>3316.7732500000006</v>
      </c>
      <c r="E17" s="48">
        <f t="shared" si="1"/>
        <v>3384.4625000000001</v>
      </c>
      <c r="F17" s="48">
        <f t="shared" si="2"/>
        <v>3452.15175</v>
      </c>
      <c r="G17" s="48">
        <f t="shared" si="3"/>
        <v>3519.8410000000003</v>
      </c>
      <c r="H17" s="48">
        <f t="shared" si="4"/>
        <v>3587.5302500000003</v>
      </c>
      <c r="I17" s="48">
        <f t="shared" si="5"/>
        <v>3655.2195000000006</v>
      </c>
      <c r="J17" s="48">
        <f t="shared" si="6"/>
        <v>3722.9087500000001</v>
      </c>
      <c r="K17" s="48">
        <f t="shared" si="7"/>
        <v>3790.598</v>
      </c>
      <c r="L17" s="48">
        <f t="shared" si="8"/>
        <v>3858.2872500000003</v>
      </c>
      <c r="M17" s="49">
        <f t="shared" si="9"/>
        <v>3418.3071250000003</v>
      </c>
      <c r="N17" s="49">
        <f t="shared" si="10"/>
        <v>41019.685500000007</v>
      </c>
      <c r="O17" s="44"/>
    </row>
    <row r="18" spans="1:15" s="45" customFormat="1" ht="16" x14ac:dyDescent="0.4">
      <c r="A18" s="46" t="s">
        <v>44</v>
      </c>
      <c r="B18" s="47">
        <v>2919.78</v>
      </c>
      <c r="C18" s="48">
        <f t="shared" si="11"/>
        <v>3503.7360000000003</v>
      </c>
      <c r="D18" s="48">
        <f t="shared" si="0"/>
        <v>3576.7305000000006</v>
      </c>
      <c r="E18" s="48">
        <f t="shared" si="1"/>
        <v>3649.7250000000004</v>
      </c>
      <c r="F18" s="48">
        <f t="shared" si="2"/>
        <v>3722.7195000000002</v>
      </c>
      <c r="G18" s="48">
        <f t="shared" si="3"/>
        <v>3795.7140000000004</v>
      </c>
      <c r="H18" s="48">
        <f t="shared" si="4"/>
        <v>3868.7085000000002</v>
      </c>
      <c r="I18" s="48">
        <f t="shared" si="5"/>
        <v>3941.7030000000004</v>
      </c>
      <c r="J18" s="48">
        <f t="shared" si="6"/>
        <v>4014.6975000000002</v>
      </c>
      <c r="K18" s="48">
        <f t="shared" si="7"/>
        <v>4087.692</v>
      </c>
      <c r="L18" s="48">
        <f t="shared" si="8"/>
        <v>4160.6865000000007</v>
      </c>
      <c r="M18" s="49">
        <f t="shared" si="9"/>
        <v>3686.2222500000003</v>
      </c>
      <c r="N18" s="49">
        <f t="shared" si="10"/>
        <v>44234.667000000001</v>
      </c>
      <c r="O18" s="44"/>
    </row>
    <row r="19" spans="1:15" s="45" customFormat="1" ht="16" x14ac:dyDescent="0.4">
      <c r="A19" s="46" t="s">
        <v>45</v>
      </c>
      <c r="B19" s="47">
        <v>3172.69</v>
      </c>
      <c r="C19" s="48">
        <f t="shared" si="11"/>
        <v>3807.2280000000001</v>
      </c>
      <c r="D19" s="48">
        <f t="shared" si="0"/>
        <v>3886.5452500000001</v>
      </c>
      <c r="E19" s="48">
        <f t="shared" si="1"/>
        <v>3965.8625000000002</v>
      </c>
      <c r="F19" s="48">
        <f t="shared" si="2"/>
        <v>4045.1797499999998</v>
      </c>
      <c r="G19" s="48">
        <f t="shared" si="3"/>
        <v>4124.4970000000003</v>
      </c>
      <c r="H19" s="48">
        <f t="shared" si="4"/>
        <v>4203.8142500000004</v>
      </c>
      <c r="I19" s="48">
        <f t="shared" si="5"/>
        <v>4283.1315000000004</v>
      </c>
      <c r="J19" s="48">
        <f t="shared" si="6"/>
        <v>4362.4487500000005</v>
      </c>
      <c r="K19" s="48">
        <f t="shared" si="7"/>
        <v>4441.7659999999996</v>
      </c>
      <c r="L19" s="48">
        <f t="shared" si="8"/>
        <v>4521.0832500000006</v>
      </c>
      <c r="M19" s="49">
        <f t="shared" si="9"/>
        <v>4005.5211250000002</v>
      </c>
      <c r="N19" s="49">
        <f t="shared" si="10"/>
        <v>48066.253500000006</v>
      </c>
      <c r="O19" s="44"/>
    </row>
    <row r="20" spans="1:15" s="45" customFormat="1" ht="16" x14ac:dyDescent="0.4">
      <c r="A20" s="46" t="s">
        <v>46</v>
      </c>
      <c r="B20" s="47">
        <v>3520.3</v>
      </c>
      <c r="C20" s="48">
        <f t="shared" si="11"/>
        <v>4224.3599999999997</v>
      </c>
      <c r="D20" s="48">
        <f t="shared" si="0"/>
        <v>4312.3675000000003</v>
      </c>
      <c r="E20" s="48">
        <f t="shared" si="1"/>
        <v>4400.375</v>
      </c>
      <c r="F20" s="48">
        <f t="shared" si="2"/>
        <v>4488.3824999999997</v>
      </c>
      <c r="G20" s="48">
        <f t="shared" si="3"/>
        <v>4576.3900000000003</v>
      </c>
      <c r="H20" s="48">
        <f t="shared" si="4"/>
        <v>4664.3975</v>
      </c>
      <c r="I20" s="48">
        <f t="shared" si="5"/>
        <v>4752.4050000000007</v>
      </c>
      <c r="J20" s="48">
        <f t="shared" si="6"/>
        <v>4840.4125000000004</v>
      </c>
      <c r="K20" s="48">
        <f t="shared" si="7"/>
        <v>4928.42</v>
      </c>
      <c r="L20" s="48">
        <f t="shared" si="8"/>
        <v>5016.4275000000007</v>
      </c>
      <c r="M20" s="49">
        <f t="shared" si="9"/>
        <v>4444.3787499999999</v>
      </c>
      <c r="N20" s="49">
        <f t="shared" si="10"/>
        <v>53332.544999999998</v>
      </c>
      <c r="O20" s="44"/>
    </row>
    <row r="21" spans="1:15" s="45" customFormat="1" ht="16" x14ac:dyDescent="0.4">
      <c r="A21" s="46" t="s">
        <v>47</v>
      </c>
      <c r="B21" s="47">
        <v>3946.72</v>
      </c>
      <c r="C21" s="48">
        <f t="shared" si="11"/>
        <v>4736.0639999999994</v>
      </c>
      <c r="D21" s="48">
        <f t="shared" si="0"/>
        <v>4834.732</v>
      </c>
      <c r="E21" s="48">
        <f t="shared" si="1"/>
        <v>4933.3999999999996</v>
      </c>
      <c r="F21" s="48">
        <f t="shared" si="2"/>
        <v>5032.0679999999993</v>
      </c>
      <c r="G21" s="48">
        <f t="shared" si="3"/>
        <v>5130.7359999999999</v>
      </c>
      <c r="H21" s="48">
        <f t="shared" si="4"/>
        <v>5229.4039999999995</v>
      </c>
      <c r="I21" s="48">
        <f t="shared" si="5"/>
        <v>5328.0720000000001</v>
      </c>
      <c r="J21" s="48">
        <f t="shared" si="6"/>
        <v>5426.74</v>
      </c>
      <c r="K21" s="48">
        <f t="shared" si="7"/>
        <v>5525.4079999999994</v>
      </c>
      <c r="L21" s="48">
        <f t="shared" si="8"/>
        <v>5624.076</v>
      </c>
      <c r="M21" s="49">
        <f t="shared" si="9"/>
        <v>4982.7339999999995</v>
      </c>
      <c r="N21" s="49">
        <f t="shared" si="10"/>
        <v>59792.80799999999</v>
      </c>
      <c r="O21" s="44"/>
    </row>
    <row r="22" spans="1:15" s="45" customFormat="1" ht="16" x14ac:dyDescent="0.4">
      <c r="A22" s="46">
        <v>18</v>
      </c>
      <c r="B22" s="47">
        <v>4223.1400000000003</v>
      </c>
      <c r="C22" s="48">
        <f t="shared" si="11"/>
        <v>5067.768</v>
      </c>
      <c r="D22" s="48">
        <f t="shared" si="0"/>
        <v>5173.3465000000006</v>
      </c>
      <c r="E22" s="48">
        <f t="shared" si="1"/>
        <v>5278.9250000000002</v>
      </c>
      <c r="F22" s="48">
        <f t="shared" si="2"/>
        <v>5384.5034999999998</v>
      </c>
      <c r="G22" s="48">
        <f t="shared" si="3"/>
        <v>5490.0820000000003</v>
      </c>
      <c r="H22" s="48">
        <f t="shared" si="4"/>
        <v>5595.6605</v>
      </c>
      <c r="I22" s="48">
        <f t="shared" si="5"/>
        <v>5701.2390000000005</v>
      </c>
      <c r="J22" s="48">
        <f t="shared" si="6"/>
        <v>5806.8175000000001</v>
      </c>
      <c r="K22" s="48">
        <f t="shared" si="7"/>
        <v>5912.3959999999997</v>
      </c>
      <c r="L22" s="48">
        <f t="shared" si="8"/>
        <v>6017.9745000000003</v>
      </c>
      <c r="M22" s="49">
        <f t="shared" si="9"/>
        <v>5331.7142500000009</v>
      </c>
      <c r="N22" s="49">
        <f t="shared" si="10"/>
        <v>63980.571000000011</v>
      </c>
      <c r="O22" s="44"/>
    </row>
    <row r="23" spans="1:15" s="45" customFormat="1" ht="16" x14ac:dyDescent="0.4">
      <c r="A23" s="46">
        <v>19</v>
      </c>
      <c r="B23" s="50">
        <v>4484.24</v>
      </c>
      <c r="C23" s="48">
        <f t="shared" si="11"/>
        <v>5381.0879999999997</v>
      </c>
      <c r="D23" s="48">
        <f t="shared" si="0"/>
        <v>5493.1940000000004</v>
      </c>
      <c r="E23" s="48">
        <f t="shared" si="1"/>
        <v>5605.2999999999993</v>
      </c>
      <c r="F23" s="48">
        <f t="shared" si="2"/>
        <v>5717.405999999999</v>
      </c>
      <c r="G23" s="48">
        <f t="shared" si="3"/>
        <v>5829.5119999999997</v>
      </c>
      <c r="H23" s="48">
        <f t="shared" si="4"/>
        <v>5941.6179999999995</v>
      </c>
      <c r="I23" s="48">
        <f t="shared" si="5"/>
        <v>6053.7240000000002</v>
      </c>
      <c r="J23" s="48">
        <f t="shared" si="6"/>
        <v>6165.83</v>
      </c>
      <c r="K23" s="48">
        <f t="shared" si="7"/>
        <v>6277.9359999999997</v>
      </c>
      <c r="L23" s="48">
        <f t="shared" si="8"/>
        <v>6390.0419999999995</v>
      </c>
      <c r="M23" s="49">
        <f t="shared" si="9"/>
        <v>5661.3529999999992</v>
      </c>
      <c r="N23" s="49">
        <f t="shared" si="10"/>
        <v>67936.23599999999</v>
      </c>
      <c r="O23" s="44"/>
    </row>
    <row r="24" spans="1:15" s="45" customFormat="1" ht="16" x14ac:dyDescent="0.4">
      <c r="A24" s="51">
        <v>20</v>
      </c>
      <c r="B24" s="52">
        <v>4738.53</v>
      </c>
      <c r="C24" s="53">
        <f t="shared" si="11"/>
        <v>5686.2359999999999</v>
      </c>
      <c r="D24" s="53">
        <f t="shared" si="0"/>
        <v>5804.6992499999997</v>
      </c>
      <c r="E24" s="53">
        <f t="shared" si="1"/>
        <v>5923.1624999999995</v>
      </c>
      <c r="F24" s="53">
        <f t="shared" si="2"/>
        <v>6041.6257499999992</v>
      </c>
      <c r="G24" s="53">
        <f t="shared" si="3"/>
        <v>6160.0889999999999</v>
      </c>
      <c r="H24" s="53">
        <f t="shared" si="4"/>
        <v>6278.5522499999997</v>
      </c>
      <c r="I24" s="53">
        <f t="shared" si="5"/>
        <v>6397.0155000000004</v>
      </c>
      <c r="J24" s="53">
        <f t="shared" si="6"/>
        <v>6515.4787499999993</v>
      </c>
      <c r="K24" s="53">
        <f t="shared" si="7"/>
        <v>6633.9419999999991</v>
      </c>
      <c r="L24" s="53">
        <f t="shared" si="8"/>
        <v>6752.4052499999998</v>
      </c>
      <c r="M24" s="54">
        <f t="shared" si="9"/>
        <v>5982.3941249999998</v>
      </c>
      <c r="N24" s="54">
        <f t="shared" si="10"/>
        <v>71788.729500000001</v>
      </c>
      <c r="O24" s="44"/>
    </row>
    <row r="25" spans="1:15" ht="14.5" x14ac:dyDescent="0.35">
      <c r="A25" s="55"/>
      <c r="B25" s="56"/>
      <c r="C25" s="56"/>
      <c r="D25" s="56"/>
      <c r="E25" s="56"/>
      <c r="F25" s="56"/>
      <c r="G25" s="56"/>
      <c r="H25" s="56"/>
      <c r="I25" s="56"/>
      <c r="J25" s="57"/>
      <c r="K25" s="8"/>
    </row>
    <row r="27" spans="1:15" ht="14.5" x14ac:dyDescent="0.35">
      <c r="A27" s="16" t="s">
        <v>48</v>
      </c>
      <c r="B27" s="16"/>
      <c r="C27" s="16"/>
      <c r="D27" s="16" t="s">
        <v>49</v>
      </c>
      <c r="E27" s="16"/>
      <c r="F27" s="16"/>
      <c r="G27" s="16"/>
      <c r="H27" s="16"/>
      <c r="I27" s="16"/>
      <c r="J27" s="16"/>
      <c r="K27" s="16"/>
    </row>
    <row r="28" spans="1:15" ht="48" customHeight="1" x14ac:dyDescent="0.3">
      <c r="A28" s="17" t="s">
        <v>6</v>
      </c>
      <c r="B28" s="18" t="s">
        <v>7</v>
      </c>
      <c r="C28" s="72" t="s">
        <v>8</v>
      </c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17" t="s">
        <v>9</v>
      </c>
      <c r="O28" s="21" t="s">
        <v>10</v>
      </c>
    </row>
    <row r="29" spans="1:15" x14ac:dyDescent="0.3">
      <c r="A29" s="60"/>
      <c r="B29" s="21"/>
      <c r="C29" s="21" t="s">
        <v>50</v>
      </c>
      <c r="D29" s="24" t="s">
        <v>12</v>
      </c>
      <c r="E29" s="25" t="s">
        <v>13</v>
      </c>
      <c r="F29" s="25" t="s">
        <v>14</v>
      </c>
      <c r="G29" s="25" t="s">
        <v>15</v>
      </c>
      <c r="H29" s="25" t="s">
        <v>16</v>
      </c>
      <c r="I29" s="26" t="s">
        <v>17</v>
      </c>
      <c r="J29" s="26" t="s">
        <v>18</v>
      </c>
      <c r="K29" s="26" t="s">
        <v>19</v>
      </c>
      <c r="L29" s="26" t="s">
        <v>20</v>
      </c>
      <c r="M29" s="26" t="s">
        <v>21</v>
      </c>
      <c r="N29" s="61"/>
      <c r="O29" s="21"/>
    </row>
    <row r="30" spans="1:15" ht="39" x14ac:dyDescent="0.3">
      <c r="A30" s="27" t="s">
        <v>11</v>
      </c>
      <c r="B30" s="27" t="s">
        <v>22</v>
      </c>
      <c r="C30" s="62">
        <v>0.05</v>
      </c>
      <c r="D30" s="28" t="s">
        <v>23</v>
      </c>
      <c r="E30" s="29" t="s">
        <v>24</v>
      </c>
      <c r="F30" s="29" t="s">
        <v>25</v>
      </c>
      <c r="G30" s="29" t="s">
        <v>26</v>
      </c>
      <c r="H30" s="29" t="s">
        <v>27</v>
      </c>
      <c r="I30" s="30" t="s">
        <v>28</v>
      </c>
      <c r="J30" s="63" t="s">
        <v>51</v>
      </c>
      <c r="K30" s="63" t="s">
        <v>52</v>
      </c>
      <c r="L30" s="63" t="s">
        <v>53</v>
      </c>
      <c r="M30" s="63" t="s">
        <v>54</v>
      </c>
      <c r="N30" s="31" t="s">
        <v>33</v>
      </c>
      <c r="O30" s="32" t="s">
        <v>34</v>
      </c>
    </row>
    <row r="31" spans="1:15" s="45" customFormat="1" ht="16" x14ac:dyDescent="0.4">
      <c r="A31" s="40" t="s">
        <v>35</v>
      </c>
      <c r="B31" s="41">
        <f t="shared" ref="B31:B46" si="12">B9</f>
        <v>1969.91</v>
      </c>
      <c r="C31" s="43">
        <f>B31*0.05</f>
        <v>98.495500000000007</v>
      </c>
      <c r="D31" s="43">
        <f>B31*1.2+C31</f>
        <v>2462.3874999999998</v>
      </c>
      <c r="E31" s="43">
        <f>B31*1.225+C31</f>
        <v>2511.6352500000003</v>
      </c>
      <c r="F31" s="43">
        <f>B31*1.25+C31</f>
        <v>2560.8830000000003</v>
      </c>
      <c r="G31" s="43">
        <f>B31*1.275+C31</f>
        <v>2610.1307499999998</v>
      </c>
      <c r="H31" s="43">
        <f>B31*1.3+C31</f>
        <v>2659.3785000000003</v>
      </c>
      <c r="I31" s="43">
        <f>B31*1.325+C31</f>
        <v>2708.6262499999998</v>
      </c>
      <c r="J31" s="42">
        <f>B31*1.35+C31</f>
        <v>2757.8740000000003</v>
      </c>
      <c r="K31" s="42">
        <f>B31*1.375+C31</f>
        <v>2807.1217500000002</v>
      </c>
      <c r="L31" s="42">
        <f>B31*1.4+C31</f>
        <v>2856.3694999999998</v>
      </c>
      <c r="M31" s="42">
        <f>B31*1.425+C31</f>
        <v>2905.6172500000002</v>
      </c>
      <c r="N31" s="43">
        <f t="shared" ref="N31:N46" si="13">AVERAGE(E31:H31)</f>
        <v>2585.5068750000005</v>
      </c>
      <c r="O31" s="43">
        <f>N31*12</f>
        <v>31026.082500000004</v>
      </c>
    </row>
    <row r="32" spans="1:15" s="45" customFormat="1" ht="16" x14ac:dyDescent="0.4">
      <c r="A32" s="46" t="s">
        <v>36</v>
      </c>
      <c r="B32" s="47">
        <f t="shared" si="12"/>
        <v>2051.33</v>
      </c>
      <c r="C32" s="49">
        <f t="shared" ref="C32:C43" si="14">B32*0.05</f>
        <v>102.5665</v>
      </c>
      <c r="D32" s="49">
        <f t="shared" ref="D32:D46" si="15">B32*1.2+C32</f>
        <v>2564.1624999999999</v>
      </c>
      <c r="E32" s="49">
        <f>B32*1.225+C32</f>
        <v>2615.4457499999999</v>
      </c>
      <c r="F32" s="49">
        <f t="shared" ref="F32:F46" si="16">B32*1.25+C32</f>
        <v>2666.7289999999998</v>
      </c>
      <c r="G32" s="49">
        <f t="shared" ref="G32:G46" si="17">B32*1.275+C32</f>
        <v>2718.0122499999998</v>
      </c>
      <c r="H32" s="49">
        <f t="shared" ref="H32:H46" si="18">B32*1.3+C32</f>
        <v>2769.2954999999997</v>
      </c>
      <c r="I32" s="49">
        <f t="shared" ref="I32:I46" si="19">B32*1.325+C32</f>
        <v>2820.5787499999997</v>
      </c>
      <c r="J32" s="48">
        <f t="shared" ref="J32:J46" si="20">B32*1.35+C32</f>
        <v>2871.8620000000001</v>
      </c>
      <c r="K32" s="48">
        <f t="shared" ref="K32:K46" si="21">B32*1.375+C32</f>
        <v>2923.1452499999996</v>
      </c>
      <c r="L32" s="48">
        <f t="shared" ref="L32:L46" si="22">B32*1.4+C32</f>
        <v>2974.4284999999995</v>
      </c>
      <c r="M32" s="48">
        <f t="shared" ref="M32:M46" si="23">B32*1.425+C32</f>
        <v>3025.7117499999999</v>
      </c>
      <c r="N32" s="49">
        <f t="shared" si="13"/>
        <v>2692.370625</v>
      </c>
      <c r="O32" s="49">
        <f t="shared" ref="O32:O46" si="24">N32*12</f>
        <v>32308.447500000002</v>
      </c>
    </row>
    <row r="33" spans="1:16" s="45" customFormat="1" ht="16" x14ac:dyDescent="0.4">
      <c r="A33" s="46" t="s">
        <v>37</v>
      </c>
      <c r="B33" s="47">
        <f t="shared" si="12"/>
        <v>2143.2199999999998</v>
      </c>
      <c r="C33" s="49">
        <f t="shared" si="14"/>
        <v>107.161</v>
      </c>
      <c r="D33" s="49">
        <f t="shared" si="15"/>
        <v>2679.0249999999996</v>
      </c>
      <c r="E33" s="49">
        <f>B33*1.225+C33</f>
        <v>2732.6055000000001</v>
      </c>
      <c r="F33" s="49">
        <f t="shared" si="16"/>
        <v>2786.1859999999997</v>
      </c>
      <c r="G33" s="49">
        <f t="shared" si="17"/>
        <v>2839.7664999999997</v>
      </c>
      <c r="H33" s="49">
        <f t="shared" si="18"/>
        <v>2893.3469999999998</v>
      </c>
      <c r="I33" s="49">
        <f t="shared" si="19"/>
        <v>2946.9274999999998</v>
      </c>
      <c r="J33" s="48">
        <f t="shared" si="20"/>
        <v>3000.5079999999998</v>
      </c>
      <c r="K33" s="48">
        <f t="shared" si="21"/>
        <v>3054.0884999999998</v>
      </c>
      <c r="L33" s="48">
        <f t="shared" si="22"/>
        <v>3107.6689999999994</v>
      </c>
      <c r="M33" s="48">
        <f t="shared" si="23"/>
        <v>3161.2494999999999</v>
      </c>
      <c r="N33" s="49">
        <f t="shared" si="13"/>
        <v>2812.9762499999997</v>
      </c>
      <c r="O33" s="49">
        <f t="shared" si="24"/>
        <v>33755.714999999997</v>
      </c>
    </row>
    <row r="34" spans="1:16" s="45" customFormat="1" ht="16" x14ac:dyDescent="0.4">
      <c r="A34" s="46" t="s">
        <v>38</v>
      </c>
      <c r="B34" s="64">
        <f t="shared" si="12"/>
        <v>2270.19</v>
      </c>
      <c r="C34" s="49">
        <f t="shared" si="14"/>
        <v>113.5095</v>
      </c>
      <c r="D34" s="44">
        <f t="shared" si="15"/>
        <v>2837.7375000000002</v>
      </c>
      <c r="E34" s="49">
        <f t="shared" ref="E34:E46" si="25">B34*1.225+C34</f>
        <v>2894.4922500000002</v>
      </c>
      <c r="F34" s="44">
        <f t="shared" si="16"/>
        <v>2951.2470000000003</v>
      </c>
      <c r="G34" s="49">
        <f t="shared" si="17"/>
        <v>3008.0017499999999</v>
      </c>
      <c r="H34" s="44">
        <f t="shared" si="18"/>
        <v>3064.7565000000004</v>
      </c>
      <c r="I34" s="49">
        <f t="shared" si="19"/>
        <v>3121.51125</v>
      </c>
      <c r="J34" s="48">
        <f t="shared" si="20"/>
        <v>3178.2660000000005</v>
      </c>
      <c r="K34" s="48">
        <f t="shared" si="21"/>
        <v>3235.0207500000001</v>
      </c>
      <c r="L34" s="48">
        <f t="shared" si="22"/>
        <v>3291.7755000000002</v>
      </c>
      <c r="M34" s="48">
        <f t="shared" si="23"/>
        <v>3348.5302500000003</v>
      </c>
      <c r="N34" s="49">
        <f t="shared" si="13"/>
        <v>2979.6243750000003</v>
      </c>
      <c r="O34" s="49">
        <f>N34*12</f>
        <v>35755.492500000008</v>
      </c>
    </row>
    <row r="35" spans="1:16" s="45" customFormat="1" ht="16" x14ac:dyDescent="0.4">
      <c r="A35" s="46" t="str">
        <f>A13</f>
        <v>9A</v>
      </c>
      <c r="B35" s="64">
        <f t="shared" si="12"/>
        <v>2322.16</v>
      </c>
      <c r="C35" s="49">
        <f t="shared" si="14"/>
        <v>116.108</v>
      </c>
      <c r="D35" s="44">
        <f t="shared" si="15"/>
        <v>2902.7</v>
      </c>
      <c r="E35" s="49">
        <f t="shared" si="25"/>
        <v>2960.7540000000004</v>
      </c>
      <c r="F35" s="44">
        <f t="shared" si="16"/>
        <v>3018.808</v>
      </c>
      <c r="G35" s="49">
        <f t="shared" si="17"/>
        <v>3076.8619999999996</v>
      </c>
      <c r="H35" s="44">
        <f t="shared" si="18"/>
        <v>3134.9160000000002</v>
      </c>
      <c r="I35" s="49">
        <f t="shared" si="19"/>
        <v>3192.97</v>
      </c>
      <c r="J35" s="48">
        <f t="shared" si="20"/>
        <v>3251.0240000000003</v>
      </c>
      <c r="K35" s="48">
        <f t="shared" si="21"/>
        <v>3309.078</v>
      </c>
      <c r="L35" s="48">
        <f t="shared" si="22"/>
        <v>3367.1319999999996</v>
      </c>
      <c r="M35" s="48">
        <f t="shared" si="23"/>
        <v>3425.1860000000001</v>
      </c>
      <c r="N35" s="49">
        <f t="shared" si="13"/>
        <v>3047.835</v>
      </c>
      <c r="O35" s="49">
        <f>N35*12</f>
        <v>36574.020000000004</v>
      </c>
      <c r="P35" s="44"/>
    </row>
    <row r="36" spans="1:16" s="45" customFormat="1" ht="16" x14ac:dyDescent="0.4">
      <c r="A36" s="46" t="s">
        <v>40</v>
      </c>
      <c r="B36" s="47">
        <f t="shared" si="12"/>
        <v>2369.48</v>
      </c>
      <c r="C36" s="49">
        <f t="shared" si="14"/>
        <v>118.474</v>
      </c>
      <c r="D36" s="49">
        <f t="shared" si="15"/>
        <v>2961.85</v>
      </c>
      <c r="E36" s="49">
        <f t="shared" si="25"/>
        <v>3021.0870000000004</v>
      </c>
      <c r="F36" s="49">
        <f t="shared" si="16"/>
        <v>3080.3240000000001</v>
      </c>
      <c r="G36" s="49">
        <f t="shared" si="17"/>
        <v>3139.5610000000001</v>
      </c>
      <c r="H36" s="49">
        <f t="shared" si="18"/>
        <v>3198.7980000000002</v>
      </c>
      <c r="I36" s="49">
        <f t="shared" si="19"/>
        <v>3258.0349999999999</v>
      </c>
      <c r="J36" s="48">
        <f t="shared" si="20"/>
        <v>3317.2720000000004</v>
      </c>
      <c r="K36" s="48">
        <f t="shared" si="21"/>
        <v>3376.509</v>
      </c>
      <c r="L36" s="48">
        <f t="shared" si="22"/>
        <v>3435.7460000000001</v>
      </c>
      <c r="M36" s="48">
        <f t="shared" si="23"/>
        <v>3494.9830000000002</v>
      </c>
      <c r="N36" s="49">
        <f t="shared" si="13"/>
        <v>3109.9425000000001</v>
      </c>
      <c r="O36" s="49">
        <v>27392.778959999996</v>
      </c>
    </row>
    <row r="37" spans="1:16" s="45" customFormat="1" ht="16" x14ac:dyDescent="0.4">
      <c r="A37" s="46" t="s">
        <v>41</v>
      </c>
      <c r="B37" s="47">
        <f t="shared" si="12"/>
        <v>2472.35</v>
      </c>
      <c r="C37" s="49">
        <f t="shared" si="14"/>
        <v>123.61750000000001</v>
      </c>
      <c r="D37" s="49">
        <f t="shared" si="15"/>
        <v>3090.4374999999995</v>
      </c>
      <c r="E37" s="49">
        <f t="shared" si="25"/>
        <v>3152.2462500000001</v>
      </c>
      <c r="F37" s="49">
        <f t="shared" si="16"/>
        <v>3214.0549999999998</v>
      </c>
      <c r="G37" s="49">
        <f t="shared" si="17"/>
        <v>3275.8637499999995</v>
      </c>
      <c r="H37" s="49">
        <f t="shared" si="18"/>
        <v>3337.6724999999997</v>
      </c>
      <c r="I37" s="49">
        <f t="shared" si="19"/>
        <v>3399.4812499999998</v>
      </c>
      <c r="J37" s="48">
        <f t="shared" si="20"/>
        <v>3461.29</v>
      </c>
      <c r="K37" s="48">
        <f t="shared" si="21"/>
        <v>3523.0987499999997</v>
      </c>
      <c r="L37" s="48">
        <f t="shared" si="22"/>
        <v>3584.9074999999993</v>
      </c>
      <c r="M37" s="48">
        <f t="shared" si="23"/>
        <v>3646.7162499999999</v>
      </c>
      <c r="N37" s="49">
        <f t="shared" si="13"/>
        <v>3244.9593750000004</v>
      </c>
      <c r="O37" s="49">
        <f t="shared" si="24"/>
        <v>38939.512500000004</v>
      </c>
    </row>
    <row r="38" spans="1:16" s="45" customFormat="1" ht="16" x14ac:dyDescent="0.4">
      <c r="A38" s="46" t="s">
        <v>42</v>
      </c>
      <c r="B38" s="47">
        <f t="shared" si="12"/>
        <v>2586.21</v>
      </c>
      <c r="C38" s="49">
        <f t="shared" si="14"/>
        <v>129.31050000000002</v>
      </c>
      <c r="D38" s="49">
        <f t="shared" si="15"/>
        <v>3232.7624999999998</v>
      </c>
      <c r="E38" s="49">
        <f t="shared" si="25"/>
        <v>3297.4177500000005</v>
      </c>
      <c r="F38" s="49">
        <f t="shared" si="16"/>
        <v>3362.0729999999999</v>
      </c>
      <c r="G38" s="49">
        <f t="shared" si="17"/>
        <v>3426.7282499999997</v>
      </c>
      <c r="H38" s="49">
        <f t="shared" si="18"/>
        <v>3491.3835000000004</v>
      </c>
      <c r="I38" s="49">
        <f t="shared" si="19"/>
        <v>3556.0387500000002</v>
      </c>
      <c r="J38" s="48">
        <f t="shared" si="20"/>
        <v>3620.6940000000004</v>
      </c>
      <c r="K38" s="48">
        <f t="shared" si="21"/>
        <v>3685.3492500000002</v>
      </c>
      <c r="L38" s="48">
        <f t="shared" si="22"/>
        <v>3750.0045</v>
      </c>
      <c r="M38" s="48">
        <f t="shared" si="23"/>
        <v>3814.6597500000003</v>
      </c>
      <c r="N38" s="49">
        <f t="shared" si="13"/>
        <v>3394.4006250000002</v>
      </c>
      <c r="O38" s="49">
        <f t="shared" si="24"/>
        <v>40732.807500000003</v>
      </c>
    </row>
    <row r="39" spans="1:16" s="45" customFormat="1" ht="16" x14ac:dyDescent="0.4">
      <c r="A39" s="46" t="s">
        <v>43</v>
      </c>
      <c r="B39" s="47">
        <f t="shared" si="12"/>
        <v>2707.57</v>
      </c>
      <c r="C39" s="49">
        <f t="shared" si="14"/>
        <v>135.3785</v>
      </c>
      <c r="D39" s="49">
        <f t="shared" si="15"/>
        <v>3384.4625000000001</v>
      </c>
      <c r="E39" s="49">
        <f t="shared" si="25"/>
        <v>3452.1517500000004</v>
      </c>
      <c r="F39" s="49">
        <f t="shared" si="16"/>
        <v>3519.8409999999999</v>
      </c>
      <c r="G39" s="49">
        <f t="shared" si="17"/>
        <v>3587.5302499999998</v>
      </c>
      <c r="H39" s="49">
        <f t="shared" si="18"/>
        <v>3655.2195000000002</v>
      </c>
      <c r="I39" s="49">
        <f t="shared" si="19"/>
        <v>3722.9087500000001</v>
      </c>
      <c r="J39" s="48">
        <f t="shared" si="20"/>
        <v>3790.5980000000004</v>
      </c>
      <c r="K39" s="48">
        <f t="shared" si="21"/>
        <v>3858.2872499999999</v>
      </c>
      <c r="L39" s="48">
        <f t="shared" si="22"/>
        <v>3925.9764999999998</v>
      </c>
      <c r="M39" s="48">
        <f t="shared" si="23"/>
        <v>3993.6657500000001</v>
      </c>
      <c r="N39" s="49">
        <f t="shared" si="13"/>
        <v>3553.6856250000001</v>
      </c>
      <c r="O39" s="49">
        <f t="shared" si="24"/>
        <v>42644.227500000001</v>
      </c>
    </row>
    <row r="40" spans="1:16" s="45" customFormat="1" ht="16" x14ac:dyDescent="0.4">
      <c r="A40" s="46" t="s">
        <v>44</v>
      </c>
      <c r="B40" s="47">
        <f t="shared" si="12"/>
        <v>2919.78</v>
      </c>
      <c r="C40" s="49">
        <f t="shared" si="14"/>
        <v>145.989</v>
      </c>
      <c r="D40" s="49">
        <f t="shared" si="15"/>
        <v>3649.7250000000004</v>
      </c>
      <c r="E40" s="49">
        <f t="shared" si="25"/>
        <v>3722.7195000000006</v>
      </c>
      <c r="F40" s="49">
        <f t="shared" si="16"/>
        <v>3795.7140000000004</v>
      </c>
      <c r="G40" s="49">
        <f t="shared" si="17"/>
        <v>3868.7085000000002</v>
      </c>
      <c r="H40" s="49">
        <f t="shared" si="18"/>
        <v>3941.7030000000004</v>
      </c>
      <c r="I40" s="49">
        <f t="shared" si="19"/>
        <v>4014.6975000000002</v>
      </c>
      <c r="J40" s="48">
        <f t="shared" si="20"/>
        <v>4087.6920000000005</v>
      </c>
      <c r="K40" s="48">
        <f t="shared" si="21"/>
        <v>4160.6864999999998</v>
      </c>
      <c r="L40" s="48">
        <f t="shared" si="22"/>
        <v>4233.6809999999996</v>
      </c>
      <c r="M40" s="48">
        <f t="shared" si="23"/>
        <v>4306.6755000000003</v>
      </c>
      <c r="N40" s="49">
        <f t="shared" si="13"/>
        <v>3832.2112500000003</v>
      </c>
      <c r="O40" s="49">
        <f t="shared" si="24"/>
        <v>45986.535000000003</v>
      </c>
    </row>
    <row r="41" spans="1:16" s="45" customFormat="1" ht="16" x14ac:dyDescent="0.4">
      <c r="A41" s="46" t="s">
        <v>45</v>
      </c>
      <c r="B41" s="47">
        <f t="shared" si="12"/>
        <v>3172.69</v>
      </c>
      <c r="C41" s="49">
        <f t="shared" si="14"/>
        <v>158.6345</v>
      </c>
      <c r="D41" s="49">
        <f t="shared" si="15"/>
        <v>3965.8625000000002</v>
      </c>
      <c r="E41" s="49">
        <f t="shared" si="25"/>
        <v>4045.1797500000002</v>
      </c>
      <c r="F41" s="49">
        <f t="shared" si="16"/>
        <v>4124.4970000000003</v>
      </c>
      <c r="G41" s="49">
        <f t="shared" si="17"/>
        <v>4203.8142499999994</v>
      </c>
      <c r="H41" s="49">
        <f t="shared" si="18"/>
        <v>4283.1315000000004</v>
      </c>
      <c r="I41" s="49">
        <f t="shared" si="19"/>
        <v>4362.4487500000005</v>
      </c>
      <c r="J41" s="48">
        <f t="shared" si="20"/>
        <v>4441.7660000000005</v>
      </c>
      <c r="K41" s="48">
        <f t="shared" si="21"/>
        <v>4521.0832500000006</v>
      </c>
      <c r="L41" s="48">
        <f t="shared" si="22"/>
        <v>4600.4004999999997</v>
      </c>
      <c r="M41" s="48">
        <f t="shared" si="23"/>
        <v>4679.7177500000007</v>
      </c>
      <c r="N41" s="49">
        <f t="shared" si="13"/>
        <v>4164.1556250000003</v>
      </c>
      <c r="O41" s="49">
        <f t="shared" si="24"/>
        <v>49969.867500000008</v>
      </c>
    </row>
    <row r="42" spans="1:16" s="45" customFormat="1" ht="16" x14ac:dyDescent="0.4">
      <c r="A42" s="46" t="s">
        <v>46</v>
      </c>
      <c r="B42" s="47">
        <f t="shared" si="12"/>
        <v>3520.3</v>
      </c>
      <c r="C42" s="49">
        <f t="shared" si="14"/>
        <v>176.01500000000001</v>
      </c>
      <c r="D42" s="49">
        <f t="shared" si="15"/>
        <v>4400.375</v>
      </c>
      <c r="E42" s="49">
        <f t="shared" si="25"/>
        <v>4488.3825000000006</v>
      </c>
      <c r="F42" s="49">
        <f t="shared" si="16"/>
        <v>4576.3900000000003</v>
      </c>
      <c r="G42" s="49">
        <f t="shared" si="17"/>
        <v>4664.3975</v>
      </c>
      <c r="H42" s="49">
        <f t="shared" si="18"/>
        <v>4752.4050000000007</v>
      </c>
      <c r="I42" s="49">
        <f t="shared" si="19"/>
        <v>4840.4125000000004</v>
      </c>
      <c r="J42" s="48">
        <f t="shared" si="20"/>
        <v>4928.420000000001</v>
      </c>
      <c r="K42" s="48">
        <f t="shared" si="21"/>
        <v>5016.4275000000007</v>
      </c>
      <c r="L42" s="48">
        <f t="shared" si="22"/>
        <v>5104.4350000000004</v>
      </c>
      <c r="M42" s="48">
        <f t="shared" si="23"/>
        <v>5192.442500000001</v>
      </c>
      <c r="N42" s="49">
        <f t="shared" si="13"/>
        <v>4620.3937500000011</v>
      </c>
      <c r="O42" s="49">
        <f t="shared" si="24"/>
        <v>55444.725000000013</v>
      </c>
    </row>
    <row r="43" spans="1:16" s="45" customFormat="1" ht="16" x14ac:dyDescent="0.4">
      <c r="A43" s="46" t="s">
        <v>47</v>
      </c>
      <c r="B43" s="47">
        <f t="shared" si="12"/>
        <v>3946.72</v>
      </c>
      <c r="C43" s="49">
        <f t="shared" si="14"/>
        <v>197.33600000000001</v>
      </c>
      <c r="D43" s="49">
        <f t="shared" si="15"/>
        <v>4933.3999999999996</v>
      </c>
      <c r="E43" s="49">
        <f t="shared" si="25"/>
        <v>5032.0680000000002</v>
      </c>
      <c r="F43" s="49">
        <f t="shared" si="16"/>
        <v>5130.7359999999999</v>
      </c>
      <c r="G43" s="49">
        <f t="shared" si="17"/>
        <v>5229.4039999999995</v>
      </c>
      <c r="H43" s="49">
        <f t="shared" si="18"/>
        <v>5328.0720000000001</v>
      </c>
      <c r="I43" s="49">
        <f t="shared" si="19"/>
        <v>5426.74</v>
      </c>
      <c r="J43" s="48">
        <f t="shared" si="20"/>
        <v>5525.4080000000004</v>
      </c>
      <c r="K43" s="48">
        <f t="shared" si="21"/>
        <v>5624.076</v>
      </c>
      <c r="L43" s="48">
        <f t="shared" si="22"/>
        <v>5722.7439999999997</v>
      </c>
      <c r="M43" s="48">
        <f t="shared" si="23"/>
        <v>5821.4120000000003</v>
      </c>
      <c r="N43" s="49">
        <f t="shared" si="13"/>
        <v>5180.07</v>
      </c>
      <c r="O43" s="49">
        <f t="shared" si="24"/>
        <v>62160.84</v>
      </c>
    </row>
    <row r="44" spans="1:16" s="45" customFormat="1" ht="16" x14ac:dyDescent="0.4">
      <c r="A44" s="46">
        <v>18</v>
      </c>
      <c r="B44" s="47">
        <f t="shared" si="12"/>
        <v>4223.1400000000003</v>
      </c>
      <c r="C44" s="49">
        <f>B44*0.05</f>
        <v>211.15700000000004</v>
      </c>
      <c r="D44" s="49">
        <f t="shared" si="15"/>
        <v>5278.9250000000002</v>
      </c>
      <c r="E44" s="49">
        <f t="shared" si="25"/>
        <v>5384.5035000000007</v>
      </c>
      <c r="F44" s="49">
        <f t="shared" si="16"/>
        <v>5490.0820000000003</v>
      </c>
      <c r="G44" s="49">
        <f t="shared" si="17"/>
        <v>5595.6605</v>
      </c>
      <c r="H44" s="49">
        <f t="shared" si="18"/>
        <v>5701.2390000000005</v>
      </c>
      <c r="I44" s="49">
        <f t="shared" si="19"/>
        <v>5806.8175000000001</v>
      </c>
      <c r="J44" s="48">
        <f t="shared" si="20"/>
        <v>5912.3960000000006</v>
      </c>
      <c r="K44" s="48">
        <f t="shared" si="21"/>
        <v>6017.9745000000003</v>
      </c>
      <c r="L44" s="48">
        <f t="shared" si="22"/>
        <v>6123.5529999999999</v>
      </c>
      <c r="M44" s="48">
        <f t="shared" si="23"/>
        <v>6229.1315000000004</v>
      </c>
      <c r="N44" s="49">
        <f t="shared" si="13"/>
        <v>5542.8712500000001</v>
      </c>
      <c r="O44" s="49">
        <f t="shared" si="24"/>
        <v>66514.455000000002</v>
      </c>
    </row>
    <row r="45" spans="1:16" s="45" customFormat="1" ht="16" x14ac:dyDescent="0.4">
      <c r="A45" s="46">
        <v>19</v>
      </c>
      <c r="B45" s="50">
        <f t="shared" si="12"/>
        <v>4484.24</v>
      </c>
      <c r="C45" s="49">
        <f>B45*0.05</f>
        <v>224.21199999999999</v>
      </c>
      <c r="D45" s="49">
        <f t="shared" si="15"/>
        <v>5605.2999999999993</v>
      </c>
      <c r="E45" s="49">
        <f t="shared" si="25"/>
        <v>5717.4060000000009</v>
      </c>
      <c r="F45" s="49">
        <f t="shared" si="16"/>
        <v>5829.5119999999988</v>
      </c>
      <c r="G45" s="49">
        <f t="shared" si="17"/>
        <v>5941.6179999999986</v>
      </c>
      <c r="H45" s="49">
        <f t="shared" si="18"/>
        <v>6053.7240000000002</v>
      </c>
      <c r="I45" s="49">
        <f t="shared" si="19"/>
        <v>6165.83</v>
      </c>
      <c r="J45" s="48">
        <f t="shared" si="20"/>
        <v>6277.9359999999997</v>
      </c>
      <c r="K45" s="48">
        <f t="shared" si="21"/>
        <v>6390.0419999999995</v>
      </c>
      <c r="L45" s="48">
        <f t="shared" si="22"/>
        <v>6502.1479999999992</v>
      </c>
      <c r="M45" s="48">
        <f t="shared" si="23"/>
        <v>6614.253999999999</v>
      </c>
      <c r="N45" s="49">
        <f t="shared" si="13"/>
        <v>5885.5650000000005</v>
      </c>
      <c r="O45" s="49">
        <f t="shared" si="24"/>
        <v>70626.78</v>
      </c>
    </row>
    <row r="46" spans="1:16" s="45" customFormat="1" ht="16" x14ac:dyDescent="0.4">
      <c r="A46" s="51">
        <v>20</v>
      </c>
      <c r="B46" s="52">
        <f t="shared" si="12"/>
        <v>4738.53</v>
      </c>
      <c r="C46" s="54">
        <f t="shared" ref="C46" si="26">B46*0.05</f>
        <v>236.9265</v>
      </c>
      <c r="D46" s="54">
        <f t="shared" si="15"/>
        <v>5923.1624999999995</v>
      </c>
      <c r="E46" s="54">
        <f t="shared" si="25"/>
        <v>6041.6257499999992</v>
      </c>
      <c r="F46" s="54">
        <f t="shared" si="16"/>
        <v>6160.088999999999</v>
      </c>
      <c r="G46" s="54">
        <f t="shared" si="17"/>
        <v>6278.5522499999988</v>
      </c>
      <c r="H46" s="54">
        <f t="shared" si="18"/>
        <v>6397.0154999999995</v>
      </c>
      <c r="I46" s="54">
        <f t="shared" si="19"/>
        <v>6515.4787499999993</v>
      </c>
      <c r="J46" s="53">
        <f t="shared" si="20"/>
        <v>6633.942</v>
      </c>
      <c r="K46" s="53">
        <f t="shared" si="21"/>
        <v>6752.4052499999989</v>
      </c>
      <c r="L46" s="53">
        <f t="shared" si="22"/>
        <v>6870.8684999999987</v>
      </c>
      <c r="M46" s="53">
        <f t="shared" si="23"/>
        <v>6989.3317499999994</v>
      </c>
      <c r="N46" s="54">
        <f t="shared" si="13"/>
        <v>6219.3206250000003</v>
      </c>
      <c r="O46" s="54">
        <f t="shared" si="24"/>
        <v>74631.847500000003</v>
      </c>
    </row>
    <row r="47" spans="1:16" s="45" customFormat="1" ht="16" x14ac:dyDescent="0.4">
      <c r="A47" s="65"/>
      <c r="B47" s="66"/>
      <c r="C47" s="44"/>
      <c r="D47" s="44"/>
      <c r="E47" s="44"/>
      <c r="F47" s="44"/>
      <c r="G47" s="44"/>
      <c r="H47" s="44"/>
      <c r="I47" s="44"/>
      <c r="J47" s="44"/>
      <c r="K47" s="44"/>
    </row>
    <row r="48" spans="1:16" ht="14.5" x14ac:dyDescent="0.35">
      <c r="A48" s="16" t="s">
        <v>55</v>
      </c>
      <c r="B48" s="16"/>
      <c r="C48" s="16"/>
      <c r="D48" s="16" t="s">
        <v>56</v>
      </c>
      <c r="E48" s="16"/>
      <c r="F48" s="16"/>
      <c r="G48" s="16"/>
      <c r="H48" s="16"/>
      <c r="I48" s="16"/>
      <c r="J48" s="16"/>
      <c r="K48" s="16"/>
    </row>
    <row r="49" spans="1:16" ht="40.5" customHeight="1" x14ac:dyDescent="0.3">
      <c r="A49" s="17" t="s">
        <v>6</v>
      </c>
      <c r="B49" s="18" t="s">
        <v>7</v>
      </c>
      <c r="C49" s="73"/>
      <c r="D49" s="58" t="s">
        <v>8</v>
      </c>
      <c r="E49" s="74"/>
      <c r="F49" s="58"/>
      <c r="G49" s="58"/>
      <c r="H49" s="58"/>
      <c r="I49" s="58"/>
      <c r="J49" s="58"/>
      <c r="K49" s="58"/>
      <c r="L49" s="58"/>
      <c r="M49" s="59"/>
      <c r="N49" s="17" t="s">
        <v>9</v>
      </c>
      <c r="O49" s="21" t="s">
        <v>10</v>
      </c>
    </row>
    <row r="50" spans="1:16" x14ac:dyDescent="0.3">
      <c r="A50" s="60"/>
      <c r="B50" s="21"/>
      <c r="C50" s="21" t="s">
        <v>50</v>
      </c>
      <c r="D50" s="24" t="s">
        <v>12</v>
      </c>
      <c r="E50" s="25" t="s">
        <v>13</v>
      </c>
      <c r="F50" s="25" t="s">
        <v>14</v>
      </c>
      <c r="G50" s="25" t="s">
        <v>15</v>
      </c>
      <c r="H50" s="25" t="s">
        <v>57</v>
      </c>
      <c r="I50" s="26" t="s">
        <v>17</v>
      </c>
      <c r="J50" s="26" t="s">
        <v>18</v>
      </c>
      <c r="K50" s="26" t="s">
        <v>19</v>
      </c>
      <c r="L50" s="26" t="s">
        <v>20</v>
      </c>
      <c r="M50" s="26" t="s">
        <v>21</v>
      </c>
      <c r="N50" s="61"/>
      <c r="O50" s="21"/>
    </row>
    <row r="51" spans="1:16" ht="39" customHeight="1" x14ac:dyDescent="0.3">
      <c r="A51" s="27" t="s">
        <v>11</v>
      </c>
      <c r="B51" s="27" t="s">
        <v>22</v>
      </c>
      <c r="C51" s="62">
        <v>0.1</v>
      </c>
      <c r="D51" s="28" t="s">
        <v>23</v>
      </c>
      <c r="E51" s="29" t="s">
        <v>24</v>
      </c>
      <c r="F51" s="29" t="s">
        <v>25</v>
      </c>
      <c r="G51" s="29" t="s">
        <v>26</v>
      </c>
      <c r="H51" s="29" t="s">
        <v>27</v>
      </c>
      <c r="I51" s="30" t="s">
        <v>28</v>
      </c>
      <c r="J51" s="63" t="s">
        <v>51</v>
      </c>
      <c r="K51" s="63" t="s">
        <v>52</v>
      </c>
      <c r="L51" s="63" t="s">
        <v>53</v>
      </c>
      <c r="M51" s="63" t="s">
        <v>54</v>
      </c>
      <c r="N51" s="31" t="s">
        <v>33</v>
      </c>
      <c r="O51" s="32" t="s">
        <v>34</v>
      </c>
    </row>
    <row r="52" spans="1:16" s="45" customFormat="1" ht="16" x14ac:dyDescent="0.4">
      <c r="A52" s="40" t="s">
        <v>35</v>
      </c>
      <c r="B52" s="41">
        <f t="shared" ref="B52:B67" si="27">B9</f>
        <v>1969.91</v>
      </c>
      <c r="C52" s="43">
        <f t="shared" ref="C52:C67" si="28">B52*0.1</f>
        <v>196.99100000000001</v>
      </c>
      <c r="D52" s="43">
        <f>B52*1.2+C52</f>
        <v>2560.8829999999998</v>
      </c>
      <c r="E52" s="43">
        <f>B52*1.225+C52</f>
        <v>2610.1307500000003</v>
      </c>
      <c r="F52" s="43">
        <f>B52*1.25+C52</f>
        <v>2659.3785000000003</v>
      </c>
      <c r="G52" s="43">
        <f>B52*1.275+C52</f>
        <v>2708.6262499999998</v>
      </c>
      <c r="H52" s="43">
        <f>B52*1.3+C52</f>
        <v>2757.8740000000003</v>
      </c>
      <c r="I52" s="43">
        <f>B52*1.325+C52</f>
        <v>2807.1217499999998</v>
      </c>
      <c r="J52" s="42">
        <f>B52*1.35+C52</f>
        <v>2856.3695000000002</v>
      </c>
      <c r="K52" s="42">
        <f>B52*1.375+C52</f>
        <v>2905.6172500000002</v>
      </c>
      <c r="L52" s="42">
        <f>B52*1.4+C52</f>
        <v>2954.8649999999998</v>
      </c>
      <c r="M52" s="42">
        <f>B52*1.425+C52</f>
        <v>3004.1127500000002</v>
      </c>
      <c r="N52" s="43">
        <f t="shared" ref="N52:N67" si="29">AVERAGE(E52:H52)</f>
        <v>2684.002375</v>
      </c>
      <c r="O52" s="43">
        <f>N52*12</f>
        <v>32208.0285</v>
      </c>
    </row>
    <row r="53" spans="1:16" s="45" customFormat="1" ht="16" x14ac:dyDescent="0.4">
      <c r="A53" s="46" t="s">
        <v>36</v>
      </c>
      <c r="B53" s="47">
        <f t="shared" si="27"/>
        <v>2051.33</v>
      </c>
      <c r="C53" s="49">
        <f t="shared" si="28"/>
        <v>205.13300000000001</v>
      </c>
      <c r="D53" s="49">
        <f t="shared" ref="D53:D67" si="30">B53*1.2+C53</f>
        <v>2666.7289999999998</v>
      </c>
      <c r="E53" s="49">
        <f t="shared" ref="E53:E67" si="31">B53*1.225+C53</f>
        <v>2718.0122499999998</v>
      </c>
      <c r="F53" s="49">
        <f t="shared" ref="F53:F67" si="32">B53*1.25+C53</f>
        <v>2769.2954999999997</v>
      </c>
      <c r="G53" s="49">
        <f t="shared" ref="G53:G67" si="33">B53*1.275+C53</f>
        <v>2820.5787499999997</v>
      </c>
      <c r="H53" s="49">
        <f t="shared" ref="H53:H67" si="34">B53*1.3+C53</f>
        <v>2871.8619999999996</v>
      </c>
      <c r="I53" s="49">
        <f t="shared" ref="I53:I67" si="35">B53*1.325+C53</f>
        <v>2923.1452499999996</v>
      </c>
      <c r="J53" s="48">
        <f t="shared" ref="J53:J67" si="36">B53*1.35+C53</f>
        <v>2974.4285</v>
      </c>
      <c r="K53" s="48">
        <f t="shared" ref="K53:K67" si="37">B53*1.375+C53</f>
        <v>3025.7117499999995</v>
      </c>
      <c r="L53" s="48">
        <f t="shared" ref="L53:L67" si="38">B53*1.4+C53</f>
        <v>3076.9949999999994</v>
      </c>
      <c r="M53" s="48">
        <f t="shared" ref="M53:M67" si="39">B53*1.425+C53</f>
        <v>3128.2782499999998</v>
      </c>
      <c r="N53" s="49">
        <f t="shared" si="29"/>
        <v>2794.9371249999999</v>
      </c>
      <c r="O53" s="49">
        <f t="shared" ref="O53:O67" si="40">N53*12</f>
        <v>33539.245499999997</v>
      </c>
    </row>
    <row r="54" spans="1:16" s="45" customFormat="1" ht="16" x14ac:dyDescent="0.4">
      <c r="A54" s="46" t="s">
        <v>37</v>
      </c>
      <c r="B54" s="47">
        <f t="shared" si="27"/>
        <v>2143.2199999999998</v>
      </c>
      <c r="C54" s="49">
        <f t="shared" si="28"/>
        <v>214.322</v>
      </c>
      <c r="D54" s="49">
        <f t="shared" si="30"/>
        <v>2786.1859999999997</v>
      </c>
      <c r="E54" s="49">
        <f t="shared" si="31"/>
        <v>2839.7665000000002</v>
      </c>
      <c r="F54" s="49">
        <f t="shared" si="32"/>
        <v>2893.3469999999998</v>
      </c>
      <c r="G54" s="49">
        <f t="shared" si="33"/>
        <v>2946.9274999999998</v>
      </c>
      <c r="H54" s="49">
        <f t="shared" si="34"/>
        <v>3000.5079999999998</v>
      </c>
      <c r="I54" s="49">
        <f t="shared" si="35"/>
        <v>3054.0884999999998</v>
      </c>
      <c r="J54" s="48">
        <f t="shared" si="36"/>
        <v>3107.6689999999999</v>
      </c>
      <c r="K54" s="48">
        <f t="shared" si="37"/>
        <v>3161.2494999999999</v>
      </c>
      <c r="L54" s="48">
        <f t="shared" si="38"/>
        <v>3214.8299999999995</v>
      </c>
      <c r="M54" s="48">
        <f t="shared" si="39"/>
        <v>3268.4105</v>
      </c>
      <c r="N54" s="49">
        <f t="shared" si="29"/>
        <v>2920.1372499999998</v>
      </c>
      <c r="O54" s="49">
        <f t="shared" si="40"/>
        <v>35041.646999999997</v>
      </c>
    </row>
    <row r="55" spans="1:16" s="45" customFormat="1" ht="16" x14ac:dyDescent="0.4">
      <c r="A55" s="46" t="s">
        <v>38</v>
      </c>
      <c r="B55" s="47">
        <f t="shared" si="27"/>
        <v>2270.19</v>
      </c>
      <c r="C55" s="49">
        <f t="shared" si="28"/>
        <v>227.01900000000001</v>
      </c>
      <c r="D55" s="49">
        <f t="shared" si="30"/>
        <v>2951.2470000000003</v>
      </c>
      <c r="E55" s="49">
        <f t="shared" si="31"/>
        <v>3008.0017500000004</v>
      </c>
      <c r="F55" s="49">
        <f t="shared" si="32"/>
        <v>3064.7565000000004</v>
      </c>
      <c r="G55" s="49">
        <f t="shared" si="33"/>
        <v>3121.5112499999996</v>
      </c>
      <c r="H55" s="49">
        <f t="shared" si="34"/>
        <v>3178.2660000000005</v>
      </c>
      <c r="I55" s="49">
        <f t="shared" si="35"/>
        <v>3235.0207499999997</v>
      </c>
      <c r="J55" s="48">
        <f t="shared" si="36"/>
        <v>3291.7755000000006</v>
      </c>
      <c r="K55" s="48">
        <f t="shared" si="37"/>
        <v>3348.5302499999998</v>
      </c>
      <c r="L55" s="48">
        <f t="shared" si="38"/>
        <v>3405.2849999999999</v>
      </c>
      <c r="M55" s="48">
        <f t="shared" si="39"/>
        <v>3462.0397499999999</v>
      </c>
      <c r="N55" s="49">
        <f t="shared" si="29"/>
        <v>3093.1338750000004</v>
      </c>
      <c r="O55" s="49">
        <f>N55*12</f>
        <v>37117.606500000009</v>
      </c>
    </row>
    <row r="56" spans="1:16" s="45" customFormat="1" ht="16" x14ac:dyDescent="0.4">
      <c r="A56" s="46" t="str">
        <f>A13</f>
        <v>9A</v>
      </c>
      <c r="B56" s="47">
        <f t="shared" si="27"/>
        <v>2322.16</v>
      </c>
      <c r="C56" s="49">
        <f t="shared" si="28"/>
        <v>232.21600000000001</v>
      </c>
      <c r="D56" s="49">
        <f t="shared" si="30"/>
        <v>3018.8079999999995</v>
      </c>
      <c r="E56" s="49">
        <f t="shared" si="31"/>
        <v>3076.8620000000001</v>
      </c>
      <c r="F56" s="49">
        <f t="shared" si="32"/>
        <v>3134.9159999999997</v>
      </c>
      <c r="G56" s="49">
        <f t="shared" si="33"/>
        <v>3192.9699999999993</v>
      </c>
      <c r="H56" s="49">
        <f t="shared" si="34"/>
        <v>3251.0239999999999</v>
      </c>
      <c r="I56" s="49">
        <f t="shared" si="35"/>
        <v>3309.0779999999995</v>
      </c>
      <c r="J56" s="48">
        <f t="shared" si="36"/>
        <v>3367.1320000000001</v>
      </c>
      <c r="K56" s="48">
        <f t="shared" si="37"/>
        <v>3425.1859999999997</v>
      </c>
      <c r="L56" s="48">
        <f t="shared" si="38"/>
        <v>3483.2399999999993</v>
      </c>
      <c r="M56" s="48">
        <f t="shared" si="39"/>
        <v>3541.2939999999999</v>
      </c>
      <c r="N56" s="49">
        <f t="shared" si="29"/>
        <v>3163.9429999999998</v>
      </c>
      <c r="O56" s="49">
        <f>N56*12</f>
        <v>37967.315999999999</v>
      </c>
      <c r="P56" s="44"/>
    </row>
    <row r="57" spans="1:16" s="45" customFormat="1" ht="16" x14ac:dyDescent="0.4">
      <c r="A57" s="46" t="s">
        <v>40</v>
      </c>
      <c r="B57" s="47">
        <f t="shared" si="27"/>
        <v>2369.48</v>
      </c>
      <c r="C57" s="49">
        <f t="shared" si="28"/>
        <v>236.94800000000001</v>
      </c>
      <c r="D57" s="49">
        <f t="shared" si="30"/>
        <v>3080.3239999999996</v>
      </c>
      <c r="E57" s="49">
        <f t="shared" si="31"/>
        <v>3139.5610000000001</v>
      </c>
      <c r="F57" s="49">
        <f t="shared" si="32"/>
        <v>3198.7979999999998</v>
      </c>
      <c r="G57" s="49">
        <f t="shared" si="33"/>
        <v>3258.0349999999999</v>
      </c>
      <c r="H57" s="49">
        <f t="shared" si="34"/>
        <v>3317.2719999999999</v>
      </c>
      <c r="I57" s="49">
        <f t="shared" si="35"/>
        <v>3376.5089999999996</v>
      </c>
      <c r="J57" s="48">
        <f t="shared" si="36"/>
        <v>3435.7460000000001</v>
      </c>
      <c r="K57" s="48">
        <f t="shared" si="37"/>
        <v>3494.9829999999997</v>
      </c>
      <c r="L57" s="48">
        <f t="shared" si="38"/>
        <v>3554.22</v>
      </c>
      <c r="M57" s="48">
        <f t="shared" si="39"/>
        <v>3613.4569999999999</v>
      </c>
      <c r="N57" s="49">
        <f t="shared" si="29"/>
        <v>3228.4165000000003</v>
      </c>
      <c r="O57" s="49">
        <v>28445.658960000004</v>
      </c>
    </row>
    <row r="58" spans="1:16" s="45" customFormat="1" ht="16" x14ac:dyDescent="0.4">
      <c r="A58" s="46" t="s">
        <v>41</v>
      </c>
      <c r="B58" s="47">
        <f t="shared" si="27"/>
        <v>2472.35</v>
      </c>
      <c r="C58" s="49">
        <f t="shared" si="28"/>
        <v>247.23500000000001</v>
      </c>
      <c r="D58" s="49">
        <f t="shared" si="30"/>
        <v>3214.0549999999998</v>
      </c>
      <c r="E58" s="49">
        <f t="shared" si="31"/>
        <v>3275.8637500000004</v>
      </c>
      <c r="F58" s="49">
        <f t="shared" si="32"/>
        <v>3337.6725000000001</v>
      </c>
      <c r="G58" s="49">
        <f t="shared" si="33"/>
        <v>3399.4812499999998</v>
      </c>
      <c r="H58" s="49">
        <f t="shared" si="34"/>
        <v>3461.29</v>
      </c>
      <c r="I58" s="49">
        <f t="shared" si="35"/>
        <v>3523.0987500000001</v>
      </c>
      <c r="J58" s="48">
        <f t="shared" si="36"/>
        <v>3584.9075000000003</v>
      </c>
      <c r="K58" s="48">
        <f t="shared" si="37"/>
        <v>3646.7162499999999</v>
      </c>
      <c r="L58" s="48">
        <f t="shared" si="38"/>
        <v>3708.5249999999996</v>
      </c>
      <c r="M58" s="48">
        <f t="shared" si="39"/>
        <v>3770.3337500000002</v>
      </c>
      <c r="N58" s="49">
        <f t="shared" si="29"/>
        <v>3368.5768750000007</v>
      </c>
      <c r="O58" s="49">
        <f t="shared" si="40"/>
        <v>40422.922500000008</v>
      </c>
    </row>
    <row r="59" spans="1:16" s="45" customFormat="1" ht="16" x14ac:dyDescent="0.4">
      <c r="A59" s="46" t="s">
        <v>42</v>
      </c>
      <c r="B59" s="47">
        <f t="shared" si="27"/>
        <v>2586.21</v>
      </c>
      <c r="C59" s="49">
        <f t="shared" si="28"/>
        <v>258.62100000000004</v>
      </c>
      <c r="D59" s="49">
        <f t="shared" si="30"/>
        <v>3362.0729999999999</v>
      </c>
      <c r="E59" s="49">
        <f t="shared" si="31"/>
        <v>3426.7282500000006</v>
      </c>
      <c r="F59" s="49">
        <f t="shared" si="32"/>
        <v>3491.3834999999999</v>
      </c>
      <c r="G59" s="49">
        <f t="shared" si="33"/>
        <v>3556.0387499999997</v>
      </c>
      <c r="H59" s="49">
        <f t="shared" si="34"/>
        <v>3620.6940000000004</v>
      </c>
      <c r="I59" s="49">
        <f t="shared" si="35"/>
        <v>3685.3492500000002</v>
      </c>
      <c r="J59" s="48">
        <f t="shared" si="36"/>
        <v>3750.0045000000005</v>
      </c>
      <c r="K59" s="48">
        <f t="shared" si="37"/>
        <v>3814.6597500000003</v>
      </c>
      <c r="L59" s="48">
        <f t="shared" si="38"/>
        <v>3879.3150000000001</v>
      </c>
      <c r="M59" s="48">
        <f t="shared" si="39"/>
        <v>3943.9702500000003</v>
      </c>
      <c r="N59" s="49">
        <f t="shared" si="29"/>
        <v>3523.7111249999998</v>
      </c>
      <c r="O59" s="49">
        <f t="shared" si="40"/>
        <v>42284.533499999998</v>
      </c>
    </row>
    <row r="60" spans="1:16" s="45" customFormat="1" ht="16" x14ac:dyDescent="0.4">
      <c r="A60" s="46" t="s">
        <v>43</v>
      </c>
      <c r="B60" s="47">
        <f t="shared" si="27"/>
        <v>2707.57</v>
      </c>
      <c r="C60" s="49">
        <f t="shared" si="28"/>
        <v>270.75700000000001</v>
      </c>
      <c r="D60" s="49">
        <f t="shared" si="30"/>
        <v>3519.8410000000003</v>
      </c>
      <c r="E60" s="49">
        <f t="shared" si="31"/>
        <v>3587.5302500000007</v>
      </c>
      <c r="F60" s="49">
        <f t="shared" si="32"/>
        <v>3655.2195000000002</v>
      </c>
      <c r="G60" s="49">
        <f t="shared" si="33"/>
        <v>3722.9087500000001</v>
      </c>
      <c r="H60" s="49">
        <f t="shared" si="34"/>
        <v>3790.5980000000004</v>
      </c>
      <c r="I60" s="49">
        <f t="shared" si="35"/>
        <v>3858.2872500000003</v>
      </c>
      <c r="J60" s="48">
        <f t="shared" si="36"/>
        <v>3925.9765000000007</v>
      </c>
      <c r="K60" s="48">
        <f t="shared" si="37"/>
        <v>3993.6657500000001</v>
      </c>
      <c r="L60" s="48">
        <f t="shared" si="38"/>
        <v>4061.355</v>
      </c>
      <c r="M60" s="48">
        <f t="shared" si="39"/>
        <v>4129.0442499999999</v>
      </c>
      <c r="N60" s="49">
        <f t="shared" si="29"/>
        <v>3689.0641250000003</v>
      </c>
      <c r="O60" s="49">
        <f t="shared" si="40"/>
        <v>44268.769500000002</v>
      </c>
    </row>
    <row r="61" spans="1:16" s="45" customFormat="1" ht="16" x14ac:dyDescent="0.4">
      <c r="A61" s="46" t="s">
        <v>44</v>
      </c>
      <c r="B61" s="47">
        <f t="shared" si="27"/>
        <v>2919.78</v>
      </c>
      <c r="C61" s="49">
        <f t="shared" si="28"/>
        <v>291.97800000000001</v>
      </c>
      <c r="D61" s="49">
        <f t="shared" si="30"/>
        <v>3795.7140000000004</v>
      </c>
      <c r="E61" s="49">
        <f t="shared" si="31"/>
        <v>3868.7085000000006</v>
      </c>
      <c r="F61" s="49">
        <f t="shared" si="32"/>
        <v>3941.7030000000004</v>
      </c>
      <c r="G61" s="49">
        <f t="shared" si="33"/>
        <v>4014.6975000000002</v>
      </c>
      <c r="H61" s="49">
        <f t="shared" si="34"/>
        <v>4087.6920000000005</v>
      </c>
      <c r="I61" s="49">
        <f t="shared" si="35"/>
        <v>4160.6864999999998</v>
      </c>
      <c r="J61" s="48">
        <f t="shared" si="36"/>
        <v>4233.6810000000005</v>
      </c>
      <c r="K61" s="48">
        <f t="shared" si="37"/>
        <v>4306.6755000000003</v>
      </c>
      <c r="L61" s="48">
        <f t="shared" si="38"/>
        <v>4379.67</v>
      </c>
      <c r="M61" s="48">
        <f t="shared" si="39"/>
        <v>4452.6645000000008</v>
      </c>
      <c r="N61" s="49">
        <f t="shared" si="29"/>
        <v>3978.2002500000003</v>
      </c>
      <c r="O61" s="49">
        <f t="shared" si="40"/>
        <v>47738.403000000006</v>
      </c>
    </row>
    <row r="62" spans="1:16" s="45" customFormat="1" ht="16" x14ac:dyDescent="0.4">
      <c r="A62" s="46" t="s">
        <v>45</v>
      </c>
      <c r="B62" s="47">
        <f t="shared" si="27"/>
        <v>3172.69</v>
      </c>
      <c r="C62" s="49">
        <f t="shared" si="28"/>
        <v>317.26900000000001</v>
      </c>
      <c r="D62" s="49">
        <f t="shared" si="30"/>
        <v>4124.4970000000003</v>
      </c>
      <c r="E62" s="49">
        <f t="shared" si="31"/>
        <v>4203.8142500000004</v>
      </c>
      <c r="F62" s="49">
        <f t="shared" si="32"/>
        <v>4283.1315000000004</v>
      </c>
      <c r="G62" s="49">
        <f t="shared" si="33"/>
        <v>4362.4487499999996</v>
      </c>
      <c r="H62" s="49">
        <f t="shared" si="34"/>
        <v>4441.7660000000005</v>
      </c>
      <c r="I62" s="49">
        <f t="shared" si="35"/>
        <v>4521.0832500000006</v>
      </c>
      <c r="J62" s="48">
        <f t="shared" si="36"/>
        <v>4600.4005000000006</v>
      </c>
      <c r="K62" s="48">
        <f t="shared" si="37"/>
        <v>4679.7177500000007</v>
      </c>
      <c r="L62" s="48">
        <f t="shared" si="38"/>
        <v>4759.0349999999999</v>
      </c>
      <c r="M62" s="48">
        <f t="shared" si="39"/>
        <v>4838.3522500000008</v>
      </c>
      <c r="N62" s="49">
        <f t="shared" si="29"/>
        <v>4322.7901250000004</v>
      </c>
      <c r="O62" s="49">
        <f t="shared" si="40"/>
        <v>51873.481500000009</v>
      </c>
    </row>
    <row r="63" spans="1:16" s="45" customFormat="1" ht="16" x14ac:dyDescent="0.4">
      <c r="A63" s="46" t="s">
        <v>46</v>
      </c>
      <c r="B63" s="47">
        <f t="shared" si="27"/>
        <v>3520.3</v>
      </c>
      <c r="C63" s="49">
        <f t="shared" si="28"/>
        <v>352.03000000000003</v>
      </c>
      <c r="D63" s="49">
        <f t="shared" si="30"/>
        <v>4576.3899999999994</v>
      </c>
      <c r="E63" s="49">
        <f t="shared" si="31"/>
        <v>4664.3975</v>
      </c>
      <c r="F63" s="49">
        <f t="shared" si="32"/>
        <v>4752.4049999999997</v>
      </c>
      <c r="G63" s="49">
        <f t="shared" si="33"/>
        <v>4840.4124999999995</v>
      </c>
      <c r="H63" s="49">
        <f t="shared" si="34"/>
        <v>4928.42</v>
      </c>
      <c r="I63" s="49">
        <f t="shared" si="35"/>
        <v>5016.4274999999998</v>
      </c>
      <c r="J63" s="48">
        <f t="shared" si="36"/>
        <v>5104.4350000000004</v>
      </c>
      <c r="K63" s="48">
        <f t="shared" si="37"/>
        <v>5192.4425000000001</v>
      </c>
      <c r="L63" s="48">
        <f t="shared" si="38"/>
        <v>5280.45</v>
      </c>
      <c r="M63" s="48">
        <f t="shared" si="39"/>
        <v>5368.4575000000004</v>
      </c>
      <c r="N63" s="49">
        <f t="shared" si="29"/>
        <v>4796.4087500000005</v>
      </c>
      <c r="O63" s="49">
        <f>N63*12</f>
        <v>57556.905000000006</v>
      </c>
    </row>
    <row r="64" spans="1:16" s="45" customFormat="1" ht="16" x14ac:dyDescent="0.4">
      <c r="A64" s="46" t="s">
        <v>47</v>
      </c>
      <c r="B64" s="47">
        <f t="shared" si="27"/>
        <v>3946.72</v>
      </c>
      <c r="C64" s="49">
        <f t="shared" si="28"/>
        <v>394.67200000000003</v>
      </c>
      <c r="D64" s="49">
        <f t="shared" si="30"/>
        <v>5130.735999999999</v>
      </c>
      <c r="E64" s="49">
        <f t="shared" si="31"/>
        <v>5229.4040000000005</v>
      </c>
      <c r="F64" s="49">
        <f t="shared" si="32"/>
        <v>5328.0720000000001</v>
      </c>
      <c r="G64" s="49">
        <f t="shared" si="33"/>
        <v>5426.74</v>
      </c>
      <c r="H64" s="49">
        <f t="shared" si="34"/>
        <v>5525.4079999999994</v>
      </c>
      <c r="I64" s="49">
        <f t="shared" si="35"/>
        <v>5624.0759999999991</v>
      </c>
      <c r="J64" s="48">
        <f t="shared" si="36"/>
        <v>5722.7440000000006</v>
      </c>
      <c r="K64" s="48">
        <f t="shared" si="37"/>
        <v>5821.4120000000003</v>
      </c>
      <c r="L64" s="48">
        <f t="shared" si="38"/>
        <v>5920.08</v>
      </c>
      <c r="M64" s="48">
        <f t="shared" si="39"/>
        <v>6018.7479999999996</v>
      </c>
      <c r="N64" s="49">
        <f t="shared" si="29"/>
        <v>5377.4059999999999</v>
      </c>
      <c r="O64" s="49">
        <f t="shared" si="40"/>
        <v>64528.872000000003</v>
      </c>
    </row>
    <row r="65" spans="1:15" s="45" customFormat="1" ht="16" x14ac:dyDescent="0.4">
      <c r="A65" s="46">
        <v>18</v>
      </c>
      <c r="B65" s="47">
        <f t="shared" si="27"/>
        <v>4223.1400000000003</v>
      </c>
      <c r="C65" s="49">
        <f t="shared" si="28"/>
        <v>422.31400000000008</v>
      </c>
      <c r="D65" s="49">
        <f t="shared" si="30"/>
        <v>5490.0820000000003</v>
      </c>
      <c r="E65" s="49">
        <f t="shared" si="31"/>
        <v>5595.6605000000009</v>
      </c>
      <c r="F65" s="49">
        <f t="shared" si="32"/>
        <v>5701.2390000000005</v>
      </c>
      <c r="G65" s="49">
        <f t="shared" si="33"/>
        <v>5806.8175000000001</v>
      </c>
      <c r="H65" s="49">
        <f t="shared" si="34"/>
        <v>5912.3960000000006</v>
      </c>
      <c r="I65" s="49">
        <f t="shared" si="35"/>
        <v>6017.9745000000003</v>
      </c>
      <c r="J65" s="48">
        <f t="shared" si="36"/>
        <v>6123.5530000000008</v>
      </c>
      <c r="K65" s="48">
        <f t="shared" si="37"/>
        <v>6229.1315000000004</v>
      </c>
      <c r="L65" s="48">
        <f t="shared" si="38"/>
        <v>6334.71</v>
      </c>
      <c r="M65" s="48">
        <f t="shared" si="39"/>
        <v>6440.2885000000006</v>
      </c>
      <c r="N65" s="49">
        <f t="shared" si="29"/>
        <v>5754.0282500000003</v>
      </c>
      <c r="O65" s="49">
        <f t="shared" si="40"/>
        <v>69048.339000000007</v>
      </c>
    </row>
    <row r="66" spans="1:15" s="45" customFormat="1" ht="16" x14ac:dyDescent="0.4">
      <c r="A66" s="46">
        <v>19</v>
      </c>
      <c r="B66" s="50">
        <f t="shared" si="27"/>
        <v>4484.24</v>
      </c>
      <c r="C66" s="49">
        <f t="shared" si="28"/>
        <v>448.42399999999998</v>
      </c>
      <c r="D66" s="49">
        <f t="shared" si="30"/>
        <v>5829.5119999999997</v>
      </c>
      <c r="E66" s="49">
        <f t="shared" si="31"/>
        <v>5941.6180000000004</v>
      </c>
      <c r="F66" s="49">
        <f t="shared" si="32"/>
        <v>6053.7239999999993</v>
      </c>
      <c r="G66" s="49">
        <f t="shared" si="33"/>
        <v>6165.829999999999</v>
      </c>
      <c r="H66" s="49">
        <f t="shared" si="34"/>
        <v>6277.9359999999997</v>
      </c>
      <c r="I66" s="49">
        <f t="shared" si="35"/>
        <v>6390.0419999999995</v>
      </c>
      <c r="J66" s="48">
        <f t="shared" si="36"/>
        <v>6502.1480000000001</v>
      </c>
      <c r="K66" s="48">
        <f t="shared" si="37"/>
        <v>6614.2539999999999</v>
      </c>
      <c r="L66" s="48">
        <f t="shared" si="38"/>
        <v>6726.36</v>
      </c>
      <c r="M66" s="48">
        <f t="shared" si="39"/>
        <v>6838.4659999999994</v>
      </c>
      <c r="N66" s="49">
        <f t="shared" si="29"/>
        <v>6109.777</v>
      </c>
      <c r="O66" s="49">
        <f t="shared" si="40"/>
        <v>73317.323999999993</v>
      </c>
    </row>
    <row r="67" spans="1:15" s="45" customFormat="1" ht="16" x14ac:dyDescent="0.4">
      <c r="A67" s="51">
        <v>20</v>
      </c>
      <c r="B67" s="52">
        <f t="shared" si="27"/>
        <v>4738.53</v>
      </c>
      <c r="C67" s="54">
        <f t="shared" si="28"/>
        <v>473.85300000000001</v>
      </c>
      <c r="D67" s="54">
        <f t="shared" si="30"/>
        <v>6160.0889999999999</v>
      </c>
      <c r="E67" s="54">
        <f t="shared" si="31"/>
        <v>6278.5522499999997</v>
      </c>
      <c r="F67" s="54">
        <f t="shared" si="32"/>
        <v>6397.0154999999995</v>
      </c>
      <c r="G67" s="54">
        <f t="shared" si="33"/>
        <v>6515.4787499999993</v>
      </c>
      <c r="H67" s="54">
        <f t="shared" si="34"/>
        <v>6633.942</v>
      </c>
      <c r="I67" s="54">
        <f t="shared" si="35"/>
        <v>6752.4052499999998</v>
      </c>
      <c r="J67" s="53">
        <f t="shared" si="36"/>
        <v>6870.8685000000005</v>
      </c>
      <c r="K67" s="53">
        <f t="shared" si="37"/>
        <v>6989.3317499999994</v>
      </c>
      <c r="L67" s="53">
        <f t="shared" si="38"/>
        <v>7107.7949999999992</v>
      </c>
      <c r="M67" s="53">
        <f t="shared" si="39"/>
        <v>7226.2582499999999</v>
      </c>
      <c r="N67" s="54">
        <f t="shared" si="29"/>
        <v>6456.247124999999</v>
      </c>
      <c r="O67" s="54">
        <f t="shared" si="40"/>
        <v>77474.965499999991</v>
      </c>
    </row>
    <row r="68" spans="1:15" ht="14.5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5" ht="14.5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5" ht="14.5" x14ac:dyDescent="0.35">
      <c r="A70" s="67"/>
      <c r="B70" s="68"/>
      <c r="C70" s="8"/>
      <c r="D70" s="8"/>
      <c r="E70" s="8"/>
      <c r="F70" s="8"/>
      <c r="G70" s="8"/>
      <c r="H70" s="8"/>
      <c r="I70" s="8"/>
      <c r="J70" s="8"/>
      <c r="K70" s="8"/>
    </row>
    <row r="71" spans="1:15" ht="14.5" x14ac:dyDescent="0.35">
      <c r="A71" s="67"/>
      <c r="B71" s="68"/>
      <c r="C71" s="8"/>
      <c r="D71" s="8"/>
      <c r="E71" s="8"/>
      <c r="F71" s="8"/>
      <c r="G71" s="8"/>
      <c r="H71" s="8"/>
      <c r="I71" s="8"/>
      <c r="J71" s="8"/>
      <c r="K71" s="8"/>
    </row>
    <row r="72" spans="1:15" ht="14.5" x14ac:dyDescent="0.35">
      <c r="A72" s="67"/>
      <c r="B72" s="68"/>
      <c r="C72" s="8"/>
      <c r="D72" s="8"/>
      <c r="E72" s="8"/>
      <c r="F72" s="8"/>
      <c r="G72" s="8"/>
      <c r="H72" s="8"/>
      <c r="I72" s="8"/>
      <c r="J72" s="8"/>
      <c r="K72" s="8"/>
    </row>
    <row r="73" spans="1:15" ht="14.5" x14ac:dyDescent="0.35">
      <c r="A73" s="67"/>
      <c r="B73" s="68"/>
      <c r="C73" s="8"/>
      <c r="D73" s="8"/>
      <c r="E73" s="8"/>
      <c r="F73" s="8"/>
      <c r="G73" s="8"/>
      <c r="H73" s="8"/>
      <c r="I73" s="8"/>
      <c r="J73" s="8"/>
      <c r="K73" s="8"/>
    </row>
    <row r="74" spans="1:15" ht="14.5" x14ac:dyDescent="0.35">
      <c r="A74" s="67"/>
      <c r="B74" s="68"/>
      <c r="C74" s="8"/>
      <c r="D74" s="8"/>
      <c r="E74" s="8"/>
      <c r="F74" s="8"/>
      <c r="G74" s="8"/>
      <c r="H74" s="8"/>
      <c r="I74" s="8"/>
      <c r="J74" s="8"/>
      <c r="K74" s="8"/>
    </row>
    <row r="75" spans="1:15" ht="14.5" x14ac:dyDescent="0.35">
      <c r="A75" s="67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5" ht="14.5" x14ac:dyDescent="0.35">
      <c r="A76" s="67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5" ht="14.5" x14ac:dyDescent="0.35">
      <c r="A77" s="67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5" ht="14.5" x14ac:dyDescent="0.35">
      <c r="A78" s="67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5" ht="14.5" x14ac:dyDescent="0.35">
      <c r="A79" s="67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5" ht="14.5" x14ac:dyDescent="0.35">
      <c r="A80" s="67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.5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</sheetData>
  <mergeCells count="1">
    <mergeCell ref="A6:A7"/>
  </mergeCells>
  <pageMargins left="0.7" right="0.7" top="0.75" bottom="0.75" header="0.3" footer="0.3"/>
  <pageSetup paperSize="9" scale="55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Sarkala Satu (SY)</dc:creator>
  <cp:lastModifiedBy>Härkisaari Kaisa (SY)</cp:lastModifiedBy>
  <dcterms:created xsi:type="dcterms:W3CDTF">2025-06-04T08:54:19Z</dcterms:created>
  <dcterms:modified xsi:type="dcterms:W3CDTF">2025-06-05T08:19:57Z</dcterms:modified>
</cp:coreProperties>
</file>