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11416\Work Folders\"/>
    </mc:Choice>
  </mc:AlternateContent>
  <xr:revisionPtr revIDLastSave="0" documentId="8_{565402DE-11B0-45C2-A7CE-D9C006B781A1}" xr6:coauthVersionLast="47" xr6:coauthVersionMax="47" xr10:uidLastSave="{00000000-0000-0000-0000-000000000000}"/>
  <bookViews>
    <workbookView xWindow="-110" yWindow="-110" windowWidth="19420" windowHeight="10300" xr2:uid="{5BF98876-4B10-432B-A445-1CF06D610D4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" l="1"/>
  <c r="C67" i="1" s="1"/>
  <c r="B66" i="1"/>
  <c r="B65" i="1"/>
  <c r="B64" i="1"/>
  <c r="B63" i="1"/>
  <c r="B62" i="1"/>
  <c r="L61" i="1"/>
  <c r="K61" i="1"/>
  <c r="J61" i="1"/>
  <c r="I61" i="1"/>
  <c r="H61" i="1"/>
  <c r="G61" i="1"/>
  <c r="F61" i="1"/>
  <c r="E61" i="1"/>
  <c r="B61" i="1"/>
  <c r="C61" i="1" s="1"/>
  <c r="M61" i="1" s="1"/>
  <c r="B60" i="1"/>
  <c r="B59" i="1"/>
  <c r="B58" i="1"/>
  <c r="B57" i="1"/>
  <c r="B56" i="1"/>
  <c r="B55" i="1"/>
  <c r="C55" i="1" s="1"/>
  <c r="B54" i="1"/>
  <c r="B53" i="1"/>
  <c r="B52" i="1"/>
  <c r="B46" i="1"/>
  <c r="B45" i="1"/>
  <c r="B44" i="1"/>
  <c r="C44" i="1" s="1"/>
  <c r="G44" i="1" s="1"/>
  <c r="B43" i="1"/>
  <c r="B42" i="1"/>
  <c r="B41" i="1"/>
  <c r="B40" i="1"/>
  <c r="B39" i="1"/>
  <c r="B38" i="1"/>
  <c r="C38" i="1" s="1"/>
  <c r="F38" i="1" s="1"/>
  <c r="B37" i="1"/>
  <c r="B36" i="1"/>
  <c r="B35" i="1"/>
  <c r="B34" i="1"/>
  <c r="B33" i="1"/>
  <c r="L32" i="1"/>
  <c r="J32" i="1"/>
  <c r="I32" i="1"/>
  <c r="H32" i="1"/>
  <c r="G32" i="1"/>
  <c r="B32" i="1"/>
  <c r="C32" i="1" s="1"/>
  <c r="E32" i="1" s="1"/>
  <c r="B31" i="1"/>
  <c r="L24" i="1"/>
  <c r="K24" i="1"/>
  <c r="J24" i="1"/>
  <c r="I24" i="1"/>
  <c r="H24" i="1"/>
  <c r="G24" i="1"/>
  <c r="F24" i="1"/>
  <c r="E24" i="1"/>
  <c r="D24" i="1"/>
  <c r="C24" i="1"/>
  <c r="L23" i="1"/>
  <c r="K23" i="1"/>
  <c r="J23" i="1"/>
  <c r="I23" i="1"/>
  <c r="H23" i="1"/>
  <c r="G23" i="1"/>
  <c r="F23" i="1"/>
  <c r="E23" i="1"/>
  <c r="D23" i="1"/>
  <c r="C23" i="1"/>
  <c r="L22" i="1"/>
  <c r="K22" i="1"/>
  <c r="J22" i="1"/>
  <c r="I22" i="1"/>
  <c r="H22" i="1"/>
  <c r="G22" i="1"/>
  <c r="M22" i="1" s="1"/>
  <c r="N22" i="1" s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E18" i="1"/>
  <c r="D18" i="1"/>
  <c r="C18" i="1"/>
  <c r="L17" i="1"/>
  <c r="K17" i="1"/>
  <c r="J17" i="1"/>
  <c r="I17" i="1"/>
  <c r="H17" i="1"/>
  <c r="G17" i="1"/>
  <c r="F17" i="1"/>
  <c r="E17" i="1"/>
  <c r="D17" i="1"/>
  <c r="C17" i="1"/>
  <c r="L16" i="1"/>
  <c r="K16" i="1"/>
  <c r="J16" i="1"/>
  <c r="I16" i="1"/>
  <c r="H16" i="1"/>
  <c r="G16" i="1"/>
  <c r="M16" i="1" s="1"/>
  <c r="N16" i="1" s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I13" i="1"/>
  <c r="H13" i="1"/>
  <c r="G13" i="1"/>
  <c r="F13" i="1"/>
  <c r="E13" i="1"/>
  <c r="D13" i="1"/>
  <c r="C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M10" i="1" s="1"/>
  <c r="N10" i="1" s="1"/>
  <c r="F10" i="1"/>
  <c r="E10" i="1"/>
  <c r="D10" i="1"/>
  <c r="C10" i="1"/>
  <c r="L9" i="1"/>
  <c r="K9" i="1"/>
  <c r="J9" i="1"/>
  <c r="I9" i="1"/>
  <c r="H9" i="1"/>
  <c r="G9" i="1"/>
  <c r="F9" i="1"/>
  <c r="E9" i="1"/>
  <c r="D9" i="1"/>
  <c r="C9" i="1"/>
  <c r="G38" i="1" l="1"/>
  <c r="M12" i="1"/>
  <c r="N12" i="1" s="1"/>
  <c r="M18" i="1"/>
  <c r="N18" i="1" s="1"/>
  <c r="M24" i="1"/>
  <c r="N24" i="1" s="1"/>
  <c r="H38" i="1"/>
  <c r="H44" i="1"/>
  <c r="K32" i="1"/>
  <c r="I38" i="1"/>
  <c r="I44" i="1"/>
  <c r="M11" i="1"/>
  <c r="N11" i="1" s="1"/>
  <c r="M17" i="1"/>
  <c r="N17" i="1" s="1"/>
  <c r="M23" i="1"/>
  <c r="N23" i="1" s="1"/>
  <c r="J38" i="1"/>
  <c r="J44" i="1"/>
  <c r="M32" i="1"/>
  <c r="K38" i="1"/>
  <c r="K44" i="1"/>
  <c r="L44" i="1"/>
  <c r="M13" i="1"/>
  <c r="N13" i="1" s="1"/>
  <c r="M38" i="1"/>
  <c r="M9" i="1"/>
  <c r="N9" i="1" s="1"/>
  <c r="M15" i="1"/>
  <c r="N15" i="1" s="1"/>
  <c r="M21" i="1"/>
  <c r="N21" i="1" s="1"/>
  <c r="N32" i="1"/>
  <c r="O32" i="1" s="1"/>
  <c r="N61" i="1"/>
  <c r="O61" i="1" s="1"/>
  <c r="M19" i="1"/>
  <c r="N19" i="1" s="1"/>
  <c r="L38" i="1"/>
  <c r="M44" i="1"/>
  <c r="M14" i="1"/>
  <c r="N14" i="1" s="1"/>
  <c r="M20" i="1"/>
  <c r="N20" i="1" s="1"/>
  <c r="F32" i="1"/>
  <c r="C53" i="1"/>
  <c r="G53" i="1" s="1"/>
  <c r="J53" i="1"/>
  <c r="E59" i="1"/>
  <c r="M55" i="1"/>
  <c r="H55" i="1"/>
  <c r="G55" i="1"/>
  <c r="F55" i="1"/>
  <c r="E55" i="1"/>
  <c r="D55" i="1"/>
  <c r="C59" i="1"/>
  <c r="L59" i="1" s="1"/>
  <c r="I64" i="1"/>
  <c r="G64" i="1"/>
  <c r="F64" i="1"/>
  <c r="E64" i="1"/>
  <c r="C64" i="1"/>
  <c r="K64" i="1" s="1"/>
  <c r="C66" i="1"/>
  <c r="E66" i="1" s="1"/>
  <c r="L66" i="1"/>
  <c r="K66" i="1"/>
  <c r="J66" i="1"/>
  <c r="I66" i="1"/>
  <c r="H66" i="1"/>
  <c r="L45" i="1"/>
  <c r="C45" i="1"/>
  <c r="G45" i="1" s="1"/>
  <c r="I55" i="1"/>
  <c r="C57" i="1"/>
  <c r="L57" i="1" s="1"/>
  <c r="F66" i="1"/>
  <c r="H45" i="1"/>
  <c r="M53" i="1"/>
  <c r="J55" i="1"/>
  <c r="L64" i="1"/>
  <c r="G66" i="1"/>
  <c r="I45" i="1"/>
  <c r="I52" i="1"/>
  <c r="G52" i="1"/>
  <c r="F52" i="1"/>
  <c r="D52" i="1"/>
  <c r="C52" i="1"/>
  <c r="J52" i="1" s="1"/>
  <c r="K55" i="1"/>
  <c r="M64" i="1"/>
  <c r="M66" i="1"/>
  <c r="J45" i="1"/>
  <c r="L55" i="1"/>
  <c r="K45" i="1"/>
  <c r="K52" i="1"/>
  <c r="C54" i="1"/>
  <c r="M54" i="1" s="1"/>
  <c r="G58" i="1"/>
  <c r="M58" i="1"/>
  <c r="L58" i="1"/>
  <c r="J58" i="1"/>
  <c r="C60" i="1"/>
  <c r="M60" i="1"/>
  <c r="L60" i="1"/>
  <c r="M67" i="1"/>
  <c r="L67" i="1"/>
  <c r="K67" i="1"/>
  <c r="J67" i="1"/>
  <c r="I67" i="1"/>
  <c r="H67" i="1"/>
  <c r="G67" i="1"/>
  <c r="L52" i="1"/>
  <c r="L56" i="1"/>
  <c r="J56" i="1"/>
  <c r="F56" i="1"/>
  <c r="C58" i="1"/>
  <c r="F58" i="1" s="1"/>
  <c r="K65" i="1"/>
  <c r="J65" i="1"/>
  <c r="I65" i="1"/>
  <c r="H65" i="1"/>
  <c r="D67" i="1"/>
  <c r="C56" i="1"/>
  <c r="M56" i="1" s="1"/>
  <c r="D58" i="1"/>
  <c r="C65" i="1"/>
  <c r="M65" i="1" s="1"/>
  <c r="E67" i="1"/>
  <c r="E46" i="1"/>
  <c r="C46" i="1"/>
  <c r="D46" i="1" s="1"/>
  <c r="E58" i="1"/>
  <c r="H60" i="1"/>
  <c r="L65" i="1"/>
  <c r="F67" i="1"/>
  <c r="K40" i="1"/>
  <c r="J40" i="1"/>
  <c r="I41" i="1"/>
  <c r="L33" i="1"/>
  <c r="C39" i="1"/>
  <c r="F39" i="1" s="1"/>
  <c r="C40" i="1"/>
  <c r="C41" i="1"/>
  <c r="C42" i="1"/>
  <c r="C43" i="1"/>
  <c r="H43" i="1" s="1"/>
  <c r="D44" i="1"/>
  <c r="M62" i="1"/>
  <c r="L62" i="1"/>
  <c r="C63" i="1"/>
  <c r="F63" i="1" s="1"/>
  <c r="C33" i="1"/>
  <c r="M33" i="1" s="1"/>
  <c r="C34" i="1"/>
  <c r="K34" i="1" s="1"/>
  <c r="C37" i="1"/>
  <c r="D37" i="1" s="1"/>
  <c r="D38" i="1"/>
  <c r="D40" i="1"/>
  <c r="E44" i="1"/>
  <c r="C62" i="1"/>
  <c r="K62" i="1" s="1"/>
  <c r="C31" i="1"/>
  <c r="D32" i="1"/>
  <c r="D33" i="1"/>
  <c r="D34" i="1"/>
  <c r="C35" i="1"/>
  <c r="D35" i="1" s="1"/>
  <c r="C36" i="1"/>
  <c r="E38" i="1"/>
  <c r="N38" i="1" s="1"/>
  <c r="O38" i="1" s="1"/>
  <c r="E40" i="1"/>
  <c r="E41" i="1"/>
  <c r="G43" i="1"/>
  <c r="F44" i="1"/>
  <c r="D62" i="1"/>
  <c r="F31" i="1"/>
  <c r="E33" i="1"/>
  <c r="F40" i="1"/>
  <c r="F41" i="1"/>
  <c r="H42" i="1"/>
  <c r="D61" i="1"/>
  <c r="G46" i="1" l="1"/>
  <c r="H57" i="1"/>
  <c r="G59" i="1"/>
  <c r="I57" i="1"/>
  <c r="F59" i="1"/>
  <c r="N59" i="1" s="1"/>
  <c r="O59" i="1" s="1"/>
  <c r="E62" i="1"/>
  <c r="M39" i="1"/>
  <c r="K46" i="1"/>
  <c r="H58" i="1"/>
  <c r="J57" i="1"/>
  <c r="J46" i="1"/>
  <c r="D39" i="1"/>
  <c r="D56" i="1"/>
  <c r="I58" i="1"/>
  <c r="N66" i="1"/>
  <c r="O66" i="1" s="1"/>
  <c r="F46" i="1"/>
  <c r="L39" i="1"/>
  <c r="E39" i="1"/>
  <c r="E56" i="1"/>
  <c r="N56" i="1" s="1"/>
  <c r="O56" i="1" s="1"/>
  <c r="E52" i="1"/>
  <c r="N52" i="1" s="1"/>
  <c r="O52" i="1" s="1"/>
  <c r="D59" i="1"/>
  <c r="N55" i="1"/>
  <c r="O55" i="1" s="1"/>
  <c r="J34" i="1"/>
  <c r="G56" i="1"/>
  <c r="I56" i="1"/>
  <c r="M52" i="1"/>
  <c r="H56" i="1"/>
  <c r="J59" i="1"/>
  <c r="H52" i="1"/>
  <c r="J64" i="1"/>
  <c r="D65" i="1"/>
  <c r="K56" i="1"/>
  <c r="M45" i="1"/>
  <c r="H64" i="1"/>
  <c r="N64" i="1" s="1"/>
  <c r="O64" i="1" s="1"/>
  <c r="M59" i="1"/>
  <c r="L36" i="1"/>
  <c r="K36" i="1"/>
  <c r="J36" i="1"/>
  <c r="I36" i="1"/>
  <c r="H36" i="1"/>
  <c r="G36" i="1"/>
  <c r="M36" i="1"/>
  <c r="L63" i="1"/>
  <c r="H63" i="1"/>
  <c r="G63" i="1"/>
  <c r="M63" i="1"/>
  <c r="E63" i="1"/>
  <c r="N63" i="1" s="1"/>
  <c r="O63" i="1" s="1"/>
  <c r="E36" i="1"/>
  <c r="I63" i="1"/>
  <c r="M31" i="1"/>
  <c r="L31" i="1"/>
  <c r="K31" i="1"/>
  <c r="J31" i="1"/>
  <c r="I31" i="1"/>
  <c r="H31" i="1"/>
  <c r="G31" i="1"/>
  <c r="M43" i="1"/>
  <c r="L43" i="1"/>
  <c r="K43" i="1"/>
  <c r="J43" i="1"/>
  <c r="I43" i="1"/>
  <c r="M42" i="1"/>
  <c r="L42" i="1"/>
  <c r="K42" i="1"/>
  <c r="J42" i="1"/>
  <c r="I42" i="1"/>
  <c r="N67" i="1"/>
  <c r="O67" i="1" s="1"/>
  <c r="F54" i="1"/>
  <c r="L53" i="1"/>
  <c r="D53" i="1"/>
  <c r="N41" i="1"/>
  <c r="O41" i="1" s="1"/>
  <c r="J62" i="1"/>
  <c r="I62" i="1"/>
  <c r="H62" i="1"/>
  <c r="G62" i="1"/>
  <c r="F62" i="1"/>
  <c r="N62" i="1" s="1"/>
  <c r="O62" i="1" s="1"/>
  <c r="H35" i="1"/>
  <c r="J41" i="1"/>
  <c r="G41" i="1"/>
  <c r="M41" i="1"/>
  <c r="L41" i="1"/>
  <c r="K41" i="1"/>
  <c r="D43" i="1"/>
  <c r="E65" i="1"/>
  <c r="K60" i="1"/>
  <c r="I60" i="1"/>
  <c r="J60" i="1"/>
  <c r="G54" i="1"/>
  <c r="E57" i="1"/>
  <c r="E53" i="1"/>
  <c r="G37" i="1"/>
  <c r="N44" i="1"/>
  <c r="O44" i="1" s="1"/>
  <c r="M34" i="1"/>
  <c r="L34" i="1"/>
  <c r="I34" i="1"/>
  <c r="H34" i="1"/>
  <c r="G34" i="1"/>
  <c r="F34" i="1"/>
  <c r="M40" i="1"/>
  <c r="L40" i="1"/>
  <c r="I40" i="1"/>
  <c r="H40" i="1"/>
  <c r="G40" i="1"/>
  <c r="N40" i="1" s="1"/>
  <c r="O40" i="1" s="1"/>
  <c r="E43" i="1"/>
  <c r="N58" i="1"/>
  <c r="O58" i="1" s="1"/>
  <c r="G60" i="1"/>
  <c r="F65" i="1"/>
  <c r="J54" i="1"/>
  <c r="D60" i="1"/>
  <c r="H54" i="1"/>
  <c r="I59" i="1"/>
  <c r="D45" i="1"/>
  <c r="D66" i="1"/>
  <c r="F57" i="1"/>
  <c r="H53" i="1"/>
  <c r="D36" i="1"/>
  <c r="F43" i="1"/>
  <c r="K33" i="1"/>
  <c r="J33" i="1"/>
  <c r="I33" i="1"/>
  <c r="H33" i="1"/>
  <c r="G33" i="1"/>
  <c r="F33" i="1"/>
  <c r="K39" i="1"/>
  <c r="J39" i="1"/>
  <c r="I39" i="1"/>
  <c r="H39" i="1"/>
  <c r="G39" i="1"/>
  <c r="N39" i="1" s="1"/>
  <c r="O39" i="1" s="1"/>
  <c r="F42" i="1"/>
  <c r="G65" i="1"/>
  <c r="E60" i="1"/>
  <c r="I54" i="1"/>
  <c r="M57" i="1"/>
  <c r="H59" i="1"/>
  <c r="E45" i="1"/>
  <c r="N45" i="1" s="1"/>
  <c r="O45" i="1" s="1"/>
  <c r="G57" i="1"/>
  <c r="K53" i="1"/>
  <c r="I53" i="1"/>
  <c r="D31" i="1"/>
  <c r="G42" i="1"/>
  <c r="L54" i="1"/>
  <c r="F60" i="1"/>
  <c r="D54" i="1"/>
  <c r="D57" i="1"/>
  <c r="F45" i="1"/>
  <c r="K57" i="1"/>
  <c r="K59" i="1"/>
  <c r="F53" i="1"/>
  <c r="N33" i="1"/>
  <c r="O33" i="1" s="1"/>
  <c r="F35" i="1"/>
  <c r="E35" i="1"/>
  <c r="N35" i="1" s="1"/>
  <c r="O35" i="1" s="1"/>
  <c r="M35" i="1"/>
  <c r="L35" i="1"/>
  <c r="K35" i="1"/>
  <c r="I35" i="1"/>
  <c r="J35" i="1"/>
  <c r="M37" i="1"/>
  <c r="L37" i="1"/>
  <c r="K37" i="1"/>
  <c r="J37" i="1"/>
  <c r="I37" i="1"/>
  <c r="H37" i="1"/>
  <c r="F36" i="1"/>
  <c r="J63" i="1"/>
  <c r="E42" i="1"/>
  <c r="D63" i="1"/>
  <c r="G35" i="1"/>
  <c r="K63" i="1"/>
  <c r="D42" i="1"/>
  <c r="E34" i="1"/>
  <c r="N34" i="1" s="1"/>
  <c r="O34" i="1" s="1"/>
  <c r="F37" i="1"/>
  <c r="D41" i="1"/>
  <c r="E31" i="1"/>
  <c r="E37" i="1"/>
  <c r="N37" i="1" s="1"/>
  <c r="O37" i="1" s="1"/>
  <c r="H41" i="1"/>
  <c r="M46" i="1"/>
  <c r="L46" i="1"/>
  <c r="I46" i="1"/>
  <c r="H46" i="1"/>
  <c r="K54" i="1"/>
  <c r="K58" i="1"/>
  <c r="E54" i="1"/>
  <c r="D64" i="1"/>
  <c r="N31" i="1" l="1"/>
  <c r="O31" i="1" s="1"/>
  <c r="N46" i="1"/>
  <c r="O46" i="1" s="1"/>
  <c r="N43" i="1"/>
  <c r="O43" i="1" s="1"/>
  <c r="N54" i="1"/>
  <c r="O54" i="1" s="1"/>
  <c r="N53" i="1"/>
  <c r="O53" i="1" s="1"/>
  <c r="N57" i="1"/>
  <c r="N42" i="1"/>
  <c r="O42" i="1" s="1"/>
  <c r="N60" i="1"/>
  <c r="O60" i="1" s="1"/>
  <c r="N65" i="1"/>
  <c r="O65" i="1" s="1"/>
  <c r="N36" i="1"/>
</calcChain>
</file>

<file path=xl/sharedStrings.xml><?xml version="1.0" encoding="utf-8"?>
<sst xmlns="http://schemas.openxmlformats.org/spreadsheetml/2006/main" count="93" uniqueCount="48">
  <si>
    <t>Oikeuslaitos yleinen sopimusala</t>
  </si>
  <si>
    <t>Rättsväsendets allmänna avtalsområde</t>
  </si>
  <si>
    <t>Ei kokemusosia</t>
  </si>
  <si>
    <t xml:space="preserve"> Ingen erfarenhetsdel</t>
  </si>
  <si>
    <t>Tehtäväkohtainen palkanosa</t>
  </si>
  <si>
    <t>Suorituspisteet ja suoritustasot / Prestationspoäng och prestationsnivå</t>
  </si>
  <si>
    <t>Poängnivå i medeltal  8-11</t>
  </si>
  <si>
    <t>Om året</t>
  </si>
  <si>
    <t xml:space="preserve"> taso 7 / nivå 7</t>
  </si>
  <si>
    <t>taso 8 / nivå 8</t>
  </si>
  <si>
    <t>taso 9 / nivå 9</t>
  </si>
  <si>
    <t>taso 10 / nivå 10</t>
  </si>
  <si>
    <t>taso 11 / nivå 11</t>
  </si>
  <si>
    <t>taso 12 / nivå 12</t>
  </si>
  <si>
    <t>taso 13 / nivå 13</t>
  </si>
  <si>
    <t>taso 14 / nivå 14</t>
  </si>
  <si>
    <t>taso 15 / nivå 15</t>
  </si>
  <si>
    <t>taso 16 / nivå 16</t>
  </si>
  <si>
    <t>Uppgiftsrelaterad lönenivå</t>
  </si>
  <si>
    <t>10-10,9 p ( 20 %)</t>
  </si>
  <si>
    <t>11 - 11,9 p ( 22,5% )</t>
  </si>
  <si>
    <t>12-12,9 ( 25% )</t>
  </si>
  <si>
    <t>13-13,9 ( 27,5% )</t>
  </si>
  <si>
    <t>14-14,9 ( 30% )</t>
  </si>
  <si>
    <t>15-15,9 (32,5%)</t>
  </si>
  <si>
    <t>16,00-16,9</t>
  </si>
  <si>
    <t>17-17,9</t>
  </si>
  <si>
    <t>18-18,9</t>
  </si>
  <si>
    <t>19,00-19,9</t>
  </si>
  <si>
    <t>Keskimäärin suoritustasoilla 8-11</t>
  </si>
  <si>
    <t>Vuodessa</t>
  </si>
  <si>
    <t>9A</t>
  </si>
  <si>
    <t>Kokemusosat 5 %</t>
  </si>
  <si>
    <t xml:space="preserve"> Erfarenhetsdel 5 %</t>
  </si>
  <si>
    <t xml:space="preserve">Kokemusosa </t>
  </si>
  <si>
    <t>16,00-16,9 (35,0 %)</t>
  </si>
  <si>
    <t>17,00-17,9 (37,5 %)</t>
  </si>
  <si>
    <t>18,00-18,9 (40,0 %)</t>
  </si>
  <si>
    <t>19,00-19,9 (42,5 %)</t>
  </si>
  <si>
    <t>Kokemusosat 10 %</t>
  </si>
  <si>
    <t>Erfarenhetsdel 10 %</t>
  </si>
  <si>
    <t>taso 11/nivå 11</t>
  </si>
  <si>
    <t>taso/nivå</t>
  </si>
  <si>
    <t>YHDISTELMÄ PALKKATAULUKKO 1.10.2026</t>
  </si>
  <si>
    <t>SAMMANFATTAD LÖNETABELL 1.10.2026</t>
  </si>
  <si>
    <t>Tehtävän vaativuustaso</t>
  </si>
  <si>
    <t xml:space="preserve">Uppgiftens kravnivå </t>
  </si>
  <si>
    <t>Uppgiftens kravnivå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</si>
</sst>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3" borderId="4" xfId="0" applyFont="1" applyFill="1" applyBorder="1"/>
    <xf numFmtId="0" fontId="3" fillId="2" borderId="1" xfId="0" applyFont="1" applyFill="1" applyBorder="1"/>
    <xf numFmtId="0" fontId="1" fillId="0" borderId="0" xfId="0" applyFont="1"/>
    <xf numFmtId="0" fontId="3" fillId="0" borderId="0" xfId="0" applyFon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3" borderId="8" xfId="0" applyFont="1" applyFill="1" applyBorder="1"/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4" borderId="9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9" xfId="0" applyFont="1" applyFill="1" applyBorder="1"/>
    <xf numFmtId="0" fontId="6" fillId="0" borderId="0" xfId="0" applyFont="1"/>
    <xf numFmtId="0" fontId="5" fillId="4" borderId="9" xfId="0" applyFont="1" applyFill="1" applyBorder="1"/>
    <xf numFmtId="0" fontId="6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1" xfId="0" applyFont="1" applyFill="1" applyBorder="1" applyAlignment="1">
      <alignment wrapText="1"/>
    </xf>
    <xf numFmtId="0" fontId="6" fillId="4" borderId="6" xfId="0" applyFont="1" applyFill="1" applyBorder="1" applyAlignment="1">
      <alignment wrapText="1"/>
    </xf>
    <xf numFmtId="10" fontId="6" fillId="4" borderId="6" xfId="0" applyNumberFormat="1" applyFont="1" applyFill="1" applyBorder="1" applyAlignment="1">
      <alignment horizontal="center"/>
    </xf>
    <xf numFmtId="10" fontId="6" fillId="4" borderId="7" xfId="0" applyNumberFormat="1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4" borderId="11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2" fontId="2" fillId="4" borderId="6" xfId="0" applyNumberFormat="1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7" fillId="0" borderId="9" xfId="0" applyFont="1" applyBorder="1" applyAlignment="1">
      <alignment horizontal="right"/>
    </xf>
    <xf numFmtId="2" fontId="8" fillId="0" borderId="9" xfId="0" applyNumberFormat="1" applyFont="1" applyBorder="1" applyAlignment="1">
      <alignment wrapText="1"/>
    </xf>
    <xf numFmtId="4" fontId="8" fillId="0" borderId="3" xfId="0" applyNumberFormat="1" applyFont="1" applyBorder="1"/>
    <xf numFmtId="4" fontId="8" fillId="0" borderId="9" xfId="0" applyNumberFormat="1" applyFont="1" applyBorder="1"/>
    <xf numFmtId="4" fontId="8" fillId="0" borderId="0" xfId="0" applyNumberFormat="1" applyFont="1"/>
    <xf numFmtId="0" fontId="8" fillId="0" borderId="0" xfId="0" applyFont="1"/>
    <xf numFmtId="0" fontId="7" fillId="0" borderId="12" xfId="0" applyFont="1" applyBorder="1" applyAlignment="1">
      <alignment horizontal="right"/>
    </xf>
    <xf numFmtId="2" fontId="8" fillId="0" borderId="12" xfId="0" applyNumberFormat="1" applyFont="1" applyBorder="1" applyAlignment="1">
      <alignment wrapText="1"/>
    </xf>
    <xf numFmtId="4" fontId="8" fillId="0" borderId="13" xfId="0" applyNumberFormat="1" applyFont="1" applyBorder="1"/>
    <xf numFmtId="4" fontId="8" fillId="0" borderId="12" xfId="0" applyNumberFormat="1" applyFont="1" applyBorder="1"/>
    <xf numFmtId="2" fontId="8" fillId="0" borderId="12" xfId="0" applyNumberFormat="1" applyFont="1" applyBorder="1" applyAlignment="1">
      <alignment horizontal="right" vertical="top"/>
    </xf>
    <xf numFmtId="0" fontId="7" fillId="0" borderId="11" xfId="0" applyFont="1" applyBorder="1" applyAlignment="1">
      <alignment horizontal="right"/>
    </xf>
    <xf numFmtId="2" fontId="8" fillId="0" borderId="11" xfId="0" applyNumberFormat="1" applyFont="1" applyBorder="1" applyAlignment="1">
      <alignment horizontal="right" vertical="top" wrapText="1"/>
    </xf>
    <xf numFmtId="4" fontId="8" fillId="0" borderId="7" xfId="0" applyNumberFormat="1" applyFont="1" applyBorder="1"/>
    <xf numFmtId="4" fontId="8" fillId="0" borderId="11" xfId="0" applyNumberFormat="1" applyFont="1" applyBorder="1"/>
    <xf numFmtId="49" fontId="3" fillId="0" borderId="0" xfId="0" applyNumberFormat="1" applyFont="1" applyAlignment="1">
      <alignment horizontal="right"/>
    </xf>
    <xf numFmtId="4" fontId="3" fillId="0" borderId="0" xfId="0" applyNumberFormat="1" applyFont="1"/>
    <xf numFmtId="3" fontId="3" fillId="0" borderId="0" xfId="0" applyNumberFormat="1" applyFont="1"/>
    <xf numFmtId="0" fontId="6" fillId="4" borderId="16" xfId="0" applyFont="1" applyFill="1" applyBorder="1"/>
    <xf numFmtId="0" fontId="6" fillId="4" borderId="1" xfId="0" applyFont="1" applyFill="1" applyBorder="1"/>
    <xf numFmtId="9" fontId="6" fillId="4" borderId="11" xfId="0" applyNumberFormat="1" applyFont="1" applyFill="1" applyBorder="1" applyAlignment="1">
      <alignment horizontal="center" wrapText="1"/>
    </xf>
    <xf numFmtId="10" fontId="6" fillId="4" borderId="7" xfId="0" applyNumberFormat="1" applyFont="1" applyFill="1" applyBorder="1" applyAlignment="1">
      <alignment horizontal="center" wrapText="1"/>
    </xf>
    <xf numFmtId="2" fontId="8" fillId="0" borderId="16" xfId="0" applyNumberFormat="1" applyFont="1" applyBorder="1" applyAlignment="1">
      <alignment wrapText="1"/>
    </xf>
    <xf numFmtId="0" fontId="7" fillId="0" borderId="0" xfId="0" applyFont="1" applyAlignment="1">
      <alignment horizontal="right"/>
    </xf>
    <xf numFmtId="2" fontId="8" fillId="0" borderId="0" xfId="0" applyNumberFormat="1" applyFont="1" applyAlignment="1">
      <alignment wrapText="1"/>
    </xf>
    <xf numFmtId="0" fontId="5" fillId="4" borderId="14" xfId="0" applyFont="1" applyFill="1" applyBorder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17" xfId="0" applyFont="1" applyBorder="1" applyAlignment="1">
      <alignment vertical="center"/>
    </xf>
    <xf numFmtId="0" fontId="9" fillId="0" borderId="0" xfId="0" applyFont="1"/>
    <xf numFmtId="0" fontId="9" fillId="0" borderId="5" xfId="0" applyFont="1" applyBorder="1"/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left" wrapText="1"/>
    </xf>
    <xf numFmtId="0" fontId="6" fillId="4" borderId="11" xfId="0" applyFont="1" applyFill="1" applyBorder="1" applyAlignment="1">
      <alignment horizontal="left" wrapText="1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A655-53F3-4273-94B0-20D8B5134701}">
  <dimension ref="A1:P81"/>
  <sheetViews>
    <sheetView tabSelected="1" view="pageBreakPreview" zoomScaleNormal="100" zoomScaleSheetLayoutView="100" workbookViewId="0">
      <selection activeCell="A52" sqref="A52"/>
    </sheetView>
  </sheetViews>
  <sheetFormatPr defaultColWidth="8.81640625" defaultRowHeight="13" x14ac:dyDescent="0.3"/>
  <cols>
    <col min="1" max="1" width="19.08984375" style="15" customWidth="1"/>
    <col min="2" max="2" width="14.81640625" style="15" customWidth="1"/>
    <col min="3" max="3" width="14.453125" style="15" customWidth="1"/>
    <col min="4" max="9" width="13.54296875" style="15" customWidth="1"/>
    <col min="10" max="10" width="16" style="15" customWidth="1"/>
    <col min="11" max="11" width="14" style="15" customWidth="1"/>
    <col min="12" max="12" width="13.54296875" style="15" customWidth="1"/>
    <col min="13" max="13" width="13.453125" style="15" customWidth="1"/>
    <col min="14" max="14" width="12.81640625" style="15" customWidth="1"/>
    <col min="15" max="15" width="12.453125" style="15" customWidth="1"/>
    <col min="16" max="16384" width="8.81640625" style="15"/>
  </cols>
  <sheetData>
    <row r="1" spans="1:15" s="8" customFormat="1" ht="14.5" x14ac:dyDescent="0.35">
      <c r="A1" s="1" t="s">
        <v>43</v>
      </c>
      <c r="B1" s="2"/>
      <c r="C1" s="2"/>
      <c r="D1" s="3"/>
      <c r="E1" s="4"/>
      <c r="F1" s="5" t="s">
        <v>44</v>
      </c>
      <c r="G1" s="4"/>
      <c r="H1" s="6"/>
      <c r="I1" s="3"/>
      <c r="J1" s="4"/>
      <c r="K1" s="7"/>
    </row>
    <row r="2" spans="1:15" s="8" customFormat="1" ht="14.5" x14ac:dyDescent="0.35">
      <c r="A2" s="9" t="s">
        <v>0</v>
      </c>
      <c r="B2" s="10"/>
      <c r="C2" s="10"/>
      <c r="D2" s="10"/>
      <c r="E2" s="11"/>
      <c r="F2" s="12" t="s">
        <v>1</v>
      </c>
      <c r="G2" s="11"/>
      <c r="H2" s="9"/>
      <c r="I2" s="10"/>
      <c r="J2" s="11"/>
    </row>
    <row r="3" spans="1:15" ht="26" x14ac:dyDescent="0.6">
      <c r="A3" s="13"/>
      <c r="B3" s="14"/>
      <c r="C3" s="8"/>
      <c r="D3" s="8"/>
      <c r="E3" s="8"/>
      <c r="F3" s="8"/>
      <c r="G3" s="8"/>
      <c r="H3" s="8"/>
      <c r="I3" s="8"/>
      <c r="J3" s="8"/>
      <c r="K3" s="8"/>
    </row>
    <row r="4" spans="1:15" ht="14.5" x14ac:dyDescent="0.35">
      <c r="A4" s="16" t="s">
        <v>2</v>
      </c>
      <c r="D4" s="16" t="s">
        <v>3</v>
      </c>
    </row>
    <row r="5" spans="1:15" s="20" customFormat="1" ht="52.5" customHeight="1" x14ac:dyDescent="0.3">
      <c r="A5" s="17" t="s">
        <v>45</v>
      </c>
      <c r="B5" s="18" t="s">
        <v>4</v>
      </c>
      <c r="C5" s="69" t="s">
        <v>5</v>
      </c>
      <c r="D5" s="70"/>
      <c r="E5" s="70"/>
      <c r="F5" s="70"/>
      <c r="G5" s="70"/>
      <c r="H5" s="70"/>
      <c r="I5" s="70"/>
      <c r="J5" s="70"/>
      <c r="K5" s="70"/>
      <c r="L5" s="71"/>
      <c r="M5" s="17" t="s">
        <v>6</v>
      </c>
      <c r="N5" s="19" t="s">
        <v>7</v>
      </c>
    </row>
    <row r="6" spans="1:15" x14ac:dyDescent="0.3">
      <c r="A6" s="72" t="s">
        <v>46</v>
      </c>
      <c r="B6" s="19" t="s">
        <v>42</v>
      </c>
      <c r="C6" s="22">
        <v>7</v>
      </c>
      <c r="D6" s="23">
        <v>8</v>
      </c>
      <c r="E6" s="23">
        <v>9</v>
      </c>
      <c r="F6" s="23">
        <v>10</v>
      </c>
      <c r="G6" s="23">
        <v>11</v>
      </c>
      <c r="H6" s="24">
        <v>12</v>
      </c>
      <c r="I6" s="24">
        <v>13</v>
      </c>
      <c r="J6" s="24">
        <v>14</v>
      </c>
      <c r="K6" s="24">
        <v>15</v>
      </c>
      <c r="L6" s="24">
        <v>16</v>
      </c>
      <c r="M6" s="21"/>
      <c r="N6" s="21"/>
    </row>
    <row r="7" spans="1:15" ht="33.75" customHeight="1" x14ac:dyDescent="0.3">
      <c r="A7" s="73"/>
      <c r="B7" s="25" t="s">
        <v>18</v>
      </c>
      <c r="C7" s="26" t="s">
        <v>19</v>
      </c>
      <c r="D7" s="27" t="s">
        <v>20</v>
      </c>
      <c r="E7" s="27" t="s">
        <v>21</v>
      </c>
      <c r="F7" s="27" t="s">
        <v>22</v>
      </c>
      <c r="G7" s="27" t="s">
        <v>23</v>
      </c>
      <c r="H7" s="28" t="s">
        <v>24</v>
      </c>
      <c r="I7" s="28" t="s">
        <v>25</v>
      </c>
      <c r="J7" s="28" t="s">
        <v>26</v>
      </c>
      <c r="K7" s="28" t="s">
        <v>27</v>
      </c>
      <c r="L7" s="28" t="s">
        <v>28</v>
      </c>
      <c r="M7" s="29" t="s">
        <v>29</v>
      </c>
      <c r="N7" s="30" t="s">
        <v>30</v>
      </c>
      <c r="O7" s="31"/>
    </row>
    <row r="8" spans="1:15" ht="15" thickBot="1" x14ac:dyDescent="0.4">
      <c r="A8" s="32"/>
      <c r="B8" s="33"/>
      <c r="C8" s="34">
        <v>20</v>
      </c>
      <c r="D8" s="35">
        <v>22.5</v>
      </c>
      <c r="E8" s="35">
        <v>25</v>
      </c>
      <c r="F8" s="35">
        <v>27.5</v>
      </c>
      <c r="G8" s="36">
        <v>30</v>
      </c>
      <c r="H8" s="36">
        <v>32.5</v>
      </c>
      <c r="I8" s="36">
        <v>35</v>
      </c>
      <c r="J8" s="36">
        <v>37.5</v>
      </c>
      <c r="K8" s="36">
        <v>40</v>
      </c>
      <c r="L8" s="36">
        <v>42.5</v>
      </c>
      <c r="M8" s="37"/>
      <c r="N8" s="37"/>
      <c r="O8" s="16"/>
    </row>
    <row r="9" spans="1:15" s="43" customFormat="1" ht="16.5" thickBot="1" x14ac:dyDescent="0.45">
      <c r="A9" s="38">
        <v>6</v>
      </c>
      <c r="B9" s="66">
        <v>1997.88</v>
      </c>
      <c r="C9" s="40">
        <f>B9*1.2</f>
        <v>2397.4560000000001</v>
      </c>
      <c r="D9" s="40">
        <f>B9*1.225</f>
        <v>2447.4030000000002</v>
      </c>
      <c r="E9" s="40">
        <f>B9*1.25</f>
        <v>2497.3500000000004</v>
      </c>
      <c r="F9" s="40">
        <f>B9*1.275</f>
        <v>2547.297</v>
      </c>
      <c r="G9" s="40">
        <f>B9*1.3</f>
        <v>2597.2440000000001</v>
      </c>
      <c r="H9" s="40">
        <f>B9*1.325</f>
        <v>2647.1910000000003</v>
      </c>
      <c r="I9" s="40">
        <f>B9*1.35</f>
        <v>2697.1380000000004</v>
      </c>
      <c r="J9" s="40">
        <f>B9*1.375</f>
        <v>2747.085</v>
      </c>
      <c r="K9" s="40">
        <f>B9*1.4</f>
        <v>2797.0320000000002</v>
      </c>
      <c r="L9" s="40">
        <f>B9*1.425</f>
        <v>2846.9790000000003</v>
      </c>
      <c r="M9" s="41">
        <f>AVERAGE(D9:G9)</f>
        <v>2522.3235000000004</v>
      </c>
      <c r="N9" s="41">
        <f>M9*12</f>
        <v>30267.882000000005</v>
      </c>
      <c r="O9" s="42"/>
    </row>
    <row r="10" spans="1:15" s="43" customFormat="1" ht="16" x14ac:dyDescent="0.4">
      <c r="A10" s="44">
        <v>7</v>
      </c>
      <c r="B10" s="67">
        <v>2080.46</v>
      </c>
      <c r="C10" s="46">
        <f>B10*1.2</f>
        <v>2496.5520000000001</v>
      </c>
      <c r="D10" s="46">
        <f t="shared" ref="D10:D24" si="0">B10*1.225</f>
        <v>2548.5635000000002</v>
      </c>
      <c r="E10" s="46">
        <f t="shared" ref="E10:E24" si="1">B10*1.25</f>
        <v>2600.5749999999998</v>
      </c>
      <c r="F10" s="46">
        <f t="shared" ref="F10:F24" si="2">B10*1.275</f>
        <v>2652.5864999999999</v>
      </c>
      <c r="G10" s="46">
        <f t="shared" ref="G10:G24" si="3">B10*1.3</f>
        <v>2704.598</v>
      </c>
      <c r="H10" s="46">
        <f t="shared" ref="H10:H24" si="4">B10*1.325</f>
        <v>2756.6095</v>
      </c>
      <c r="I10" s="46">
        <f t="shared" ref="I10:I24" si="5">B10*1.35</f>
        <v>2808.6210000000001</v>
      </c>
      <c r="J10" s="46">
        <f t="shared" ref="J10:J24" si="6">B10*1.375</f>
        <v>2860.6325000000002</v>
      </c>
      <c r="K10" s="46">
        <f t="shared" ref="K10:K24" si="7">B10*1.4</f>
        <v>2912.6439999999998</v>
      </c>
      <c r="L10" s="46">
        <f t="shared" ref="L10:L24" si="8">B10*1.425</f>
        <v>2964.6555000000003</v>
      </c>
      <c r="M10" s="47">
        <f t="shared" ref="M10:M24" si="9">AVERAGE(D10:G10)</f>
        <v>2626.5807500000001</v>
      </c>
      <c r="N10" s="47">
        <f t="shared" ref="N10:N24" si="10">M10*12</f>
        <v>31518.969000000001</v>
      </c>
      <c r="O10" s="42"/>
    </row>
    <row r="11" spans="1:15" s="43" customFormat="1" ht="16" x14ac:dyDescent="0.4">
      <c r="A11" s="44">
        <v>8</v>
      </c>
      <c r="B11" s="67">
        <v>2173.65</v>
      </c>
      <c r="C11" s="46">
        <f t="shared" ref="C11:C24" si="11">B11*1.2</f>
        <v>2608.38</v>
      </c>
      <c r="D11" s="46">
        <f t="shared" si="0"/>
        <v>2662.7212500000005</v>
      </c>
      <c r="E11" s="46">
        <f t="shared" si="1"/>
        <v>2717.0625</v>
      </c>
      <c r="F11" s="46">
        <f t="shared" si="2"/>
        <v>2771.4037499999999</v>
      </c>
      <c r="G11" s="46">
        <f t="shared" si="3"/>
        <v>2825.7450000000003</v>
      </c>
      <c r="H11" s="46">
        <f t="shared" si="4"/>
        <v>2880.0862499999998</v>
      </c>
      <c r="I11" s="46">
        <f t="shared" si="5"/>
        <v>2934.4275000000002</v>
      </c>
      <c r="J11" s="46">
        <f t="shared" si="6"/>
        <v>2988.7687500000002</v>
      </c>
      <c r="K11" s="46">
        <f t="shared" si="7"/>
        <v>3043.11</v>
      </c>
      <c r="L11" s="46">
        <f t="shared" si="8"/>
        <v>3097.4512500000001</v>
      </c>
      <c r="M11" s="47">
        <f t="shared" si="9"/>
        <v>2744.2331250000002</v>
      </c>
      <c r="N11" s="47">
        <f t="shared" si="10"/>
        <v>32930.797500000001</v>
      </c>
      <c r="O11" s="42"/>
    </row>
    <row r="12" spans="1:15" s="43" customFormat="1" ht="16" x14ac:dyDescent="0.4">
      <c r="A12" s="44">
        <v>9</v>
      </c>
      <c r="B12" s="67">
        <v>2302.4299999999998</v>
      </c>
      <c r="C12" s="46">
        <f t="shared" si="11"/>
        <v>2762.9159999999997</v>
      </c>
      <c r="D12" s="46">
        <f t="shared" si="0"/>
        <v>2820.4767499999998</v>
      </c>
      <c r="E12" s="46">
        <f t="shared" si="1"/>
        <v>2878.0374999999999</v>
      </c>
      <c r="F12" s="46">
        <f t="shared" si="2"/>
        <v>2935.5982499999996</v>
      </c>
      <c r="G12" s="46">
        <f t="shared" si="3"/>
        <v>2993.1590000000001</v>
      </c>
      <c r="H12" s="46">
        <f t="shared" si="4"/>
        <v>3050.7197499999997</v>
      </c>
      <c r="I12" s="46">
        <f t="shared" si="5"/>
        <v>3108.2804999999998</v>
      </c>
      <c r="J12" s="46">
        <f t="shared" si="6"/>
        <v>3165.8412499999999</v>
      </c>
      <c r="K12" s="46">
        <f t="shared" si="7"/>
        <v>3223.4019999999996</v>
      </c>
      <c r="L12" s="46">
        <f t="shared" si="8"/>
        <v>3280.9627499999997</v>
      </c>
      <c r="M12" s="47">
        <f t="shared" si="9"/>
        <v>2906.8178749999997</v>
      </c>
      <c r="N12" s="47">
        <f t="shared" si="10"/>
        <v>34881.814499999993</v>
      </c>
      <c r="O12" s="42"/>
    </row>
    <row r="13" spans="1:15" s="43" customFormat="1" ht="16" x14ac:dyDescent="0.4">
      <c r="A13" s="44" t="s">
        <v>31</v>
      </c>
      <c r="B13" s="67">
        <v>2371.2800000000002</v>
      </c>
      <c r="C13" s="46">
        <f t="shared" si="11"/>
        <v>2845.5360000000001</v>
      </c>
      <c r="D13" s="46">
        <f>B13*1.225</f>
        <v>2904.8180000000007</v>
      </c>
      <c r="E13" s="46">
        <f>B13*1.25</f>
        <v>2964.1000000000004</v>
      </c>
      <c r="F13" s="46">
        <f t="shared" si="2"/>
        <v>3023.3820000000001</v>
      </c>
      <c r="G13" s="46">
        <f t="shared" si="3"/>
        <v>3082.6640000000002</v>
      </c>
      <c r="H13" s="46">
        <f t="shared" si="4"/>
        <v>3141.9460000000004</v>
      </c>
      <c r="I13" s="46">
        <f t="shared" si="5"/>
        <v>3201.2280000000005</v>
      </c>
      <c r="J13" s="46">
        <f t="shared" si="6"/>
        <v>3260.51</v>
      </c>
      <c r="K13" s="46">
        <f t="shared" si="7"/>
        <v>3319.7919999999999</v>
      </c>
      <c r="L13" s="46">
        <f t="shared" si="8"/>
        <v>3379.0740000000005</v>
      </c>
      <c r="M13" s="47">
        <f t="shared" si="9"/>
        <v>2993.7410000000004</v>
      </c>
      <c r="N13" s="47">
        <f t="shared" si="10"/>
        <v>35924.892000000007</v>
      </c>
      <c r="O13" s="42"/>
    </row>
    <row r="14" spans="1:15" s="43" customFormat="1" ht="16" x14ac:dyDescent="0.4">
      <c r="A14" s="44">
        <v>10</v>
      </c>
      <c r="B14" s="67">
        <v>2442.09</v>
      </c>
      <c r="C14" s="46">
        <f t="shared" si="11"/>
        <v>2930.5080000000003</v>
      </c>
      <c r="D14" s="46">
        <f t="shared" si="0"/>
        <v>2991.5602500000005</v>
      </c>
      <c r="E14" s="46">
        <f t="shared" si="1"/>
        <v>3052.6125000000002</v>
      </c>
      <c r="F14" s="46">
        <f t="shared" si="2"/>
        <v>3113.6647499999999</v>
      </c>
      <c r="G14" s="46">
        <f t="shared" si="3"/>
        <v>3174.7170000000001</v>
      </c>
      <c r="H14" s="46">
        <f t="shared" si="4"/>
        <v>3235.7692500000003</v>
      </c>
      <c r="I14" s="46">
        <f t="shared" si="5"/>
        <v>3296.8215000000005</v>
      </c>
      <c r="J14" s="46">
        <f t="shared" si="6"/>
        <v>3357.8737500000002</v>
      </c>
      <c r="K14" s="46">
        <f t="shared" si="7"/>
        <v>3418.9259999999999</v>
      </c>
      <c r="L14" s="46">
        <f t="shared" si="8"/>
        <v>3479.9782500000001</v>
      </c>
      <c r="M14" s="47">
        <f t="shared" si="9"/>
        <v>3083.1386250000005</v>
      </c>
      <c r="N14" s="47">
        <f t="shared" si="10"/>
        <v>36997.66350000001</v>
      </c>
      <c r="O14" s="42"/>
    </row>
    <row r="15" spans="1:15" s="43" customFormat="1" ht="16" x14ac:dyDescent="0.4">
      <c r="A15" s="44">
        <v>11</v>
      </c>
      <c r="B15" s="67">
        <v>2515.81</v>
      </c>
      <c r="C15" s="46">
        <f t="shared" si="11"/>
        <v>3018.9719999999998</v>
      </c>
      <c r="D15" s="46">
        <f t="shared" si="0"/>
        <v>3081.8672500000002</v>
      </c>
      <c r="E15" s="46">
        <f t="shared" si="1"/>
        <v>3144.7624999999998</v>
      </c>
      <c r="F15" s="46">
        <f t="shared" si="2"/>
        <v>3207.6577499999999</v>
      </c>
      <c r="G15" s="46">
        <f t="shared" si="3"/>
        <v>3270.5529999999999</v>
      </c>
      <c r="H15" s="46">
        <f t="shared" si="4"/>
        <v>3333.4482499999999</v>
      </c>
      <c r="I15" s="46">
        <f t="shared" si="5"/>
        <v>3396.3434999999999</v>
      </c>
      <c r="J15" s="46">
        <f t="shared" si="6"/>
        <v>3459.23875</v>
      </c>
      <c r="K15" s="46">
        <f t="shared" si="7"/>
        <v>3522.1339999999996</v>
      </c>
      <c r="L15" s="46">
        <f t="shared" si="8"/>
        <v>3585.02925</v>
      </c>
      <c r="M15" s="47">
        <f t="shared" si="9"/>
        <v>3176.2101250000001</v>
      </c>
      <c r="N15" s="47">
        <f t="shared" si="10"/>
        <v>38114.521500000003</v>
      </c>
      <c r="O15" s="42"/>
    </row>
    <row r="16" spans="1:15" s="43" customFormat="1" ht="16" x14ac:dyDescent="0.4">
      <c r="A16" s="44">
        <v>12</v>
      </c>
      <c r="B16" s="67">
        <v>2622.93</v>
      </c>
      <c r="C16" s="46">
        <f t="shared" si="11"/>
        <v>3147.5159999999996</v>
      </c>
      <c r="D16" s="46">
        <f t="shared" si="0"/>
        <v>3213.08925</v>
      </c>
      <c r="E16" s="46">
        <f t="shared" si="1"/>
        <v>3278.6624999999999</v>
      </c>
      <c r="F16" s="46">
        <f t="shared" si="2"/>
        <v>3344.2357499999994</v>
      </c>
      <c r="G16" s="46">
        <f t="shared" si="3"/>
        <v>3409.8089999999997</v>
      </c>
      <c r="H16" s="46">
        <f t="shared" si="4"/>
        <v>3475.3822499999997</v>
      </c>
      <c r="I16" s="46">
        <f t="shared" si="5"/>
        <v>3540.9555</v>
      </c>
      <c r="J16" s="46">
        <f t="shared" si="6"/>
        <v>3606.5287499999999</v>
      </c>
      <c r="K16" s="46">
        <f t="shared" si="7"/>
        <v>3672.1019999999994</v>
      </c>
      <c r="L16" s="46">
        <f t="shared" si="8"/>
        <v>3737.6752499999998</v>
      </c>
      <c r="M16" s="47">
        <f t="shared" si="9"/>
        <v>3311.4491249999996</v>
      </c>
      <c r="N16" s="47">
        <f t="shared" si="10"/>
        <v>39737.389499999997</v>
      </c>
      <c r="O16" s="42"/>
    </row>
    <row r="17" spans="1:15" s="43" customFormat="1" ht="16" x14ac:dyDescent="0.4">
      <c r="A17" s="44">
        <v>13</v>
      </c>
      <c r="B17" s="67">
        <v>2746.02</v>
      </c>
      <c r="C17" s="46">
        <f t="shared" si="11"/>
        <v>3295.2239999999997</v>
      </c>
      <c r="D17" s="46">
        <f t="shared" si="0"/>
        <v>3363.8745000000004</v>
      </c>
      <c r="E17" s="46">
        <f t="shared" si="1"/>
        <v>3432.5250000000001</v>
      </c>
      <c r="F17" s="46">
        <f t="shared" si="2"/>
        <v>3501.1754999999998</v>
      </c>
      <c r="G17" s="46">
        <f t="shared" si="3"/>
        <v>3569.826</v>
      </c>
      <c r="H17" s="46">
        <f t="shared" si="4"/>
        <v>3638.4764999999998</v>
      </c>
      <c r="I17" s="46">
        <f t="shared" si="5"/>
        <v>3707.1270000000004</v>
      </c>
      <c r="J17" s="46">
        <f t="shared" si="6"/>
        <v>3775.7775000000001</v>
      </c>
      <c r="K17" s="46">
        <f t="shared" si="7"/>
        <v>3844.4279999999999</v>
      </c>
      <c r="L17" s="46">
        <f t="shared" si="8"/>
        <v>3913.0785000000001</v>
      </c>
      <c r="M17" s="47">
        <f t="shared" si="9"/>
        <v>3466.8502500000004</v>
      </c>
      <c r="N17" s="47">
        <f t="shared" si="10"/>
        <v>41602.203000000009</v>
      </c>
      <c r="O17" s="42"/>
    </row>
    <row r="18" spans="1:15" s="43" customFormat="1" ht="16" x14ac:dyDescent="0.4">
      <c r="A18" s="44">
        <v>14</v>
      </c>
      <c r="B18" s="67">
        <v>2961.24</v>
      </c>
      <c r="C18" s="46">
        <f t="shared" si="11"/>
        <v>3553.4879999999998</v>
      </c>
      <c r="D18" s="46">
        <f t="shared" si="0"/>
        <v>3627.5189999999998</v>
      </c>
      <c r="E18" s="46">
        <f t="shared" si="1"/>
        <v>3701.5499999999997</v>
      </c>
      <c r="F18" s="46">
        <f t="shared" si="2"/>
        <v>3775.5809999999997</v>
      </c>
      <c r="G18" s="46">
        <f t="shared" si="3"/>
        <v>3849.6119999999996</v>
      </c>
      <c r="H18" s="46">
        <f t="shared" si="4"/>
        <v>3923.6429999999996</v>
      </c>
      <c r="I18" s="46">
        <f t="shared" si="5"/>
        <v>3997.674</v>
      </c>
      <c r="J18" s="46">
        <f t="shared" si="6"/>
        <v>4071.7049999999999</v>
      </c>
      <c r="K18" s="46">
        <f t="shared" si="7"/>
        <v>4145.7359999999999</v>
      </c>
      <c r="L18" s="46">
        <f t="shared" si="8"/>
        <v>4219.7669999999998</v>
      </c>
      <c r="M18" s="47">
        <f t="shared" si="9"/>
        <v>3738.5654999999997</v>
      </c>
      <c r="N18" s="47">
        <f t="shared" si="10"/>
        <v>44862.785999999993</v>
      </c>
      <c r="O18" s="42"/>
    </row>
    <row r="19" spans="1:15" s="43" customFormat="1" ht="16" x14ac:dyDescent="0.4">
      <c r="A19" s="44">
        <v>15</v>
      </c>
      <c r="B19" s="67">
        <v>3217.74</v>
      </c>
      <c r="C19" s="46">
        <f t="shared" si="11"/>
        <v>3861.2879999999996</v>
      </c>
      <c r="D19" s="46">
        <f t="shared" si="0"/>
        <v>3941.7314999999999</v>
      </c>
      <c r="E19" s="46">
        <f t="shared" si="1"/>
        <v>4022.1749999999997</v>
      </c>
      <c r="F19" s="46">
        <f t="shared" si="2"/>
        <v>4102.6184999999996</v>
      </c>
      <c r="G19" s="46">
        <f t="shared" si="3"/>
        <v>4183.0619999999999</v>
      </c>
      <c r="H19" s="46">
        <f t="shared" si="4"/>
        <v>4263.5054999999993</v>
      </c>
      <c r="I19" s="46">
        <f t="shared" si="5"/>
        <v>4343.9489999999996</v>
      </c>
      <c r="J19" s="46">
        <f t="shared" si="6"/>
        <v>4424.3924999999999</v>
      </c>
      <c r="K19" s="46">
        <f t="shared" si="7"/>
        <v>4504.8359999999993</v>
      </c>
      <c r="L19" s="46">
        <f t="shared" si="8"/>
        <v>4585.2794999999996</v>
      </c>
      <c r="M19" s="47">
        <f t="shared" si="9"/>
        <v>4062.3967499999994</v>
      </c>
      <c r="N19" s="47">
        <f t="shared" si="10"/>
        <v>48748.760999999991</v>
      </c>
      <c r="O19" s="42"/>
    </row>
    <row r="20" spans="1:15" s="43" customFormat="1" ht="16" x14ac:dyDescent="0.4">
      <c r="A20" s="44">
        <v>16</v>
      </c>
      <c r="B20" s="67">
        <v>3570.29</v>
      </c>
      <c r="C20" s="46">
        <f t="shared" si="11"/>
        <v>4284.348</v>
      </c>
      <c r="D20" s="46">
        <f t="shared" si="0"/>
        <v>4373.6052500000005</v>
      </c>
      <c r="E20" s="46">
        <f t="shared" si="1"/>
        <v>4462.8625000000002</v>
      </c>
      <c r="F20" s="46">
        <f t="shared" si="2"/>
        <v>4552.1197499999998</v>
      </c>
      <c r="G20" s="46">
        <f t="shared" si="3"/>
        <v>4641.3770000000004</v>
      </c>
      <c r="H20" s="46">
        <f t="shared" si="4"/>
        <v>4730.6342500000001</v>
      </c>
      <c r="I20" s="46">
        <f t="shared" si="5"/>
        <v>4819.8915000000006</v>
      </c>
      <c r="J20" s="46">
        <f t="shared" si="6"/>
        <v>4909.1487500000003</v>
      </c>
      <c r="K20" s="46">
        <f t="shared" si="7"/>
        <v>4998.4059999999999</v>
      </c>
      <c r="L20" s="46">
        <f t="shared" si="8"/>
        <v>5087.6632500000005</v>
      </c>
      <c r="M20" s="47">
        <f t="shared" si="9"/>
        <v>4507.4911250000005</v>
      </c>
      <c r="N20" s="47">
        <f t="shared" si="10"/>
        <v>54089.893500000006</v>
      </c>
      <c r="O20" s="42"/>
    </row>
    <row r="21" spans="1:15" s="43" customFormat="1" ht="16" x14ac:dyDescent="0.4">
      <c r="A21" s="44">
        <v>17</v>
      </c>
      <c r="B21" s="67">
        <v>4002.76</v>
      </c>
      <c r="C21" s="46">
        <f t="shared" si="11"/>
        <v>4803.3119999999999</v>
      </c>
      <c r="D21" s="46">
        <f t="shared" si="0"/>
        <v>4903.3810000000003</v>
      </c>
      <c r="E21" s="46">
        <f t="shared" si="1"/>
        <v>5003.4500000000007</v>
      </c>
      <c r="F21" s="46">
        <f t="shared" si="2"/>
        <v>5103.5190000000002</v>
      </c>
      <c r="G21" s="46">
        <f t="shared" si="3"/>
        <v>5203.5880000000006</v>
      </c>
      <c r="H21" s="46">
        <f t="shared" si="4"/>
        <v>5303.6570000000002</v>
      </c>
      <c r="I21" s="46">
        <f t="shared" si="5"/>
        <v>5403.7260000000006</v>
      </c>
      <c r="J21" s="46">
        <f t="shared" si="6"/>
        <v>5503.7950000000001</v>
      </c>
      <c r="K21" s="46">
        <f t="shared" si="7"/>
        <v>5603.8639999999996</v>
      </c>
      <c r="L21" s="46">
        <f t="shared" si="8"/>
        <v>5703.9330000000009</v>
      </c>
      <c r="M21" s="47">
        <f t="shared" si="9"/>
        <v>5053.4845000000005</v>
      </c>
      <c r="N21" s="47">
        <f t="shared" si="10"/>
        <v>60641.814000000006</v>
      </c>
      <c r="O21" s="42"/>
    </row>
    <row r="22" spans="1:15" s="43" customFormat="1" ht="16" x14ac:dyDescent="0.4">
      <c r="A22" s="44">
        <v>18</v>
      </c>
      <c r="B22" s="67">
        <v>4283.1099999999997</v>
      </c>
      <c r="C22" s="46">
        <f t="shared" si="11"/>
        <v>5139.7319999999991</v>
      </c>
      <c r="D22" s="46">
        <f t="shared" si="0"/>
        <v>5246.8097500000003</v>
      </c>
      <c r="E22" s="46">
        <f t="shared" si="1"/>
        <v>5353.8874999999998</v>
      </c>
      <c r="F22" s="46">
        <f t="shared" si="2"/>
        <v>5460.9652499999993</v>
      </c>
      <c r="G22" s="46">
        <f t="shared" si="3"/>
        <v>5568.0429999999997</v>
      </c>
      <c r="H22" s="46">
        <f t="shared" si="4"/>
        <v>5675.1207499999991</v>
      </c>
      <c r="I22" s="46">
        <f t="shared" si="5"/>
        <v>5782.1984999999995</v>
      </c>
      <c r="J22" s="46">
        <f t="shared" si="6"/>
        <v>5889.2762499999999</v>
      </c>
      <c r="K22" s="46">
        <f t="shared" si="7"/>
        <v>5996.3539999999994</v>
      </c>
      <c r="L22" s="46">
        <f t="shared" si="8"/>
        <v>6103.4317499999997</v>
      </c>
      <c r="M22" s="47">
        <f t="shared" si="9"/>
        <v>5407.426375</v>
      </c>
      <c r="N22" s="47">
        <f t="shared" si="10"/>
        <v>64889.116500000004</v>
      </c>
      <c r="O22" s="42"/>
    </row>
    <row r="23" spans="1:15" s="43" customFormat="1" ht="16" x14ac:dyDescent="0.4">
      <c r="A23" s="44">
        <v>19</v>
      </c>
      <c r="B23" s="67">
        <v>4697.92</v>
      </c>
      <c r="C23" s="46">
        <f t="shared" si="11"/>
        <v>5637.5039999999999</v>
      </c>
      <c r="D23" s="46">
        <f t="shared" si="0"/>
        <v>5754.9520000000002</v>
      </c>
      <c r="E23" s="46">
        <f t="shared" si="1"/>
        <v>5872.4</v>
      </c>
      <c r="F23" s="46">
        <f t="shared" si="2"/>
        <v>5989.848</v>
      </c>
      <c r="G23" s="46">
        <f t="shared" si="3"/>
        <v>6107.2960000000003</v>
      </c>
      <c r="H23" s="46">
        <f t="shared" si="4"/>
        <v>6224.7439999999997</v>
      </c>
      <c r="I23" s="46">
        <f t="shared" si="5"/>
        <v>6342.1920000000009</v>
      </c>
      <c r="J23" s="46">
        <f t="shared" si="6"/>
        <v>6459.64</v>
      </c>
      <c r="K23" s="46">
        <f t="shared" si="7"/>
        <v>6577.0879999999997</v>
      </c>
      <c r="L23" s="46">
        <f t="shared" si="8"/>
        <v>6694.5360000000001</v>
      </c>
      <c r="M23" s="47">
        <f t="shared" si="9"/>
        <v>5931.1239999999998</v>
      </c>
      <c r="N23" s="47">
        <f t="shared" si="10"/>
        <v>71173.487999999998</v>
      </c>
      <c r="O23" s="42"/>
    </row>
    <row r="24" spans="1:15" s="43" customFormat="1" ht="16" x14ac:dyDescent="0.4">
      <c r="A24" s="49">
        <v>20</v>
      </c>
      <c r="B24" s="68">
        <v>5055.82</v>
      </c>
      <c r="C24" s="51">
        <f t="shared" si="11"/>
        <v>6066.9839999999995</v>
      </c>
      <c r="D24" s="51">
        <f t="shared" si="0"/>
        <v>6193.3795</v>
      </c>
      <c r="E24" s="51">
        <f t="shared" si="1"/>
        <v>6319.7749999999996</v>
      </c>
      <c r="F24" s="51">
        <f t="shared" si="2"/>
        <v>6446.1704999999993</v>
      </c>
      <c r="G24" s="51">
        <f t="shared" si="3"/>
        <v>6572.5659999999998</v>
      </c>
      <c r="H24" s="51">
        <f t="shared" si="4"/>
        <v>6698.9614999999994</v>
      </c>
      <c r="I24" s="51">
        <f t="shared" si="5"/>
        <v>6825.357</v>
      </c>
      <c r="J24" s="51">
        <f t="shared" si="6"/>
        <v>6951.7524999999996</v>
      </c>
      <c r="K24" s="51">
        <f t="shared" si="7"/>
        <v>7078.1479999999992</v>
      </c>
      <c r="L24" s="51">
        <f t="shared" si="8"/>
        <v>7204.5434999999998</v>
      </c>
      <c r="M24" s="52">
        <f t="shared" si="9"/>
        <v>6382.9727499999999</v>
      </c>
      <c r="N24" s="52">
        <f t="shared" si="10"/>
        <v>76595.672999999995</v>
      </c>
      <c r="O24" s="42"/>
    </row>
    <row r="25" spans="1:15" ht="14.5" x14ac:dyDescent="0.35">
      <c r="A25" s="53"/>
      <c r="B25" s="54"/>
      <c r="C25" s="54"/>
      <c r="D25" s="54"/>
      <c r="E25" s="54"/>
      <c r="F25" s="54"/>
      <c r="G25" s="54"/>
      <c r="H25" s="54"/>
      <c r="I25" s="54"/>
      <c r="J25" s="55"/>
      <c r="K25" s="8"/>
    </row>
    <row r="27" spans="1:15" ht="14.5" x14ac:dyDescent="0.35">
      <c r="A27" s="16" t="s">
        <v>32</v>
      </c>
      <c r="B27" s="16"/>
      <c r="C27" s="16"/>
      <c r="D27" s="16" t="s">
        <v>33</v>
      </c>
      <c r="E27" s="16"/>
      <c r="F27" s="16"/>
      <c r="G27" s="16"/>
      <c r="H27" s="16"/>
      <c r="I27" s="16"/>
      <c r="J27" s="16"/>
      <c r="K27" s="16"/>
    </row>
    <row r="28" spans="1:15" ht="48" customHeight="1" x14ac:dyDescent="0.3">
      <c r="A28" s="17" t="s">
        <v>45</v>
      </c>
      <c r="B28" s="18" t="s">
        <v>4</v>
      </c>
      <c r="C28" s="74" t="s">
        <v>5</v>
      </c>
      <c r="D28" s="75"/>
      <c r="E28" s="75"/>
      <c r="F28" s="75"/>
      <c r="G28" s="75"/>
      <c r="H28" s="75"/>
      <c r="I28" s="75"/>
      <c r="J28" s="75"/>
      <c r="K28" s="75"/>
      <c r="L28" s="75"/>
      <c r="M28" s="76"/>
      <c r="N28" s="17" t="s">
        <v>6</v>
      </c>
      <c r="O28" s="19" t="s">
        <v>7</v>
      </c>
    </row>
    <row r="29" spans="1:15" x14ac:dyDescent="0.3">
      <c r="A29" s="56"/>
      <c r="B29" s="19"/>
      <c r="C29" s="19" t="s">
        <v>34</v>
      </c>
      <c r="D29" s="22" t="s">
        <v>8</v>
      </c>
      <c r="E29" s="23" t="s">
        <v>9</v>
      </c>
      <c r="F29" s="23" t="s">
        <v>10</v>
      </c>
      <c r="G29" s="23" t="s">
        <v>11</v>
      </c>
      <c r="H29" s="23" t="s">
        <v>12</v>
      </c>
      <c r="I29" s="24" t="s">
        <v>13</v>
      </c>
      <c r="J29" s="24" t="s">
        <v>14</v>
      </c>
      <c r="K29" s="24" t="s">
        <v>15</v>
      </c>
      <c r="L29" s="24" t="s">
        <v>16</v>
      </c>
      <c r="M29" s="24" t="s">
        <v>17</v>
      </c>
      <c r="N29" s="57"/>
      <c r="O29" s="19"/>
    </row>
    <row r="30" spans="1:15" ht="39" x14ac:dyDescent="0.3">
      <c r="A30" s="25" t="s">
        <v>46</v>
      </c>
      <c r="B30" s="25" t="s">
        <v>18</v>
      </c>
      <c r="C30" s="58">
        <v>0.05</v>
      </c>
      <c r="D30" s="26" t="s">
        <v>19</v>
      </c>
      <c r="E30" s="27" t="s">
        <v>20</v>
      </c>
      <c r="F30" s="27" t="s">
        <v>21</v>
      </c>
      <c r="G30" s="27" t="s">
        <v>22</v>
      </c>
      <c r="H30" s="27" t="s">
        <v>23</v>
      </c>
      <c r="I30" s="28" t="s">
        <v>24</v>
      </c>
      <c r="J30" s="59" t="s">
        <v>35</v>
      </c>
      <c r="K30" s="59" t="s">
        <v>36</v>
      </c>
      <c r="L30" s="59" t="s">
        <v>37</v>
      </c>
      <c r="M30" s="59" t="s">
        <v>38</v>
      </c>
      <c r="N30" s="29" t="s">
        <v>29</v>
      </c>
      <c r="O30" s="30" t="s">
        <v>30</v>
      </c>
    </row>
    <row r="31" spans="1:15" s="43" customFormat="1" ht="16" x14ac:dyDescent="0.4">
      <c r="A31" s="38">
        <v>6</v>
      </c>
      <c r="B31" s="39">
        <f t="shared" ref="B31:B46" si="12">B9</f>
        <v>1997.88</v>
      </c>
      <c r="C31" s="41">
        <f>B31*0.05</f>
        <v>99.894000000000005</v>
      </c>
      <c r="D31" s="41">
        <f>B31*1.2+C31</f>
        <v>2497.3500000000004</v>
      </c>
      <c r="E31" s="41">
        <f>B31*1.225+C31</f>
        <v>2547.2970000000005</v>
      </c>
      <c r="F31" s="41">
        <f>B31*1.25+C31</f>
        <v>2597.2440000000006</v>
      </c>
      <c r="G31" s="41">
        <f>B31*1.275+C31</f>
        <v>2647.1909999999998</v>
      </c>
      <c r="H31" s="41">
        <f>B31*1.3+C31</f>
        <v>2697.1379999999999</v>
      </c>
      <c r="I31" s="41">
        <f>B31*1.325+C31</f>
        <v>2747.085</v>
      </c>
      <c r="J31" s="40">
        <f>B31*1.35+C31</f>
        <v>2797.0320000000002</v>
      </c>
      <c r="K31" s="40">
        <f>B31*1.375+C31</f>
        <v>2846.9790000000003</v>
      </c>
      <c r="L31" s="40">
        <f>B31*1.4+C31</f>
        <v>2896.9260000000004</v>
      </c>
      <c r="M31" s="40">
        <f>B31*1.425+C31</f>
        <v>2946.8730000000005</v>
      </c>
      <c r="N31" s="41">
        <f t="shared" ref="N31:N46" si="13">AVERAGE(E31:H31)</f>
        <v>2622.2175000000002</v>
      </c>
      <c r="O31" s="41">
        <f>N31*12</f>
        <v>31466.61</v>
      </c>
    </row>
    <row r="32" spans="1:15" s="43" customFormat="1" ht="16" x14ac:dyDescent="0.4">
      <c r="A32" s="44">
        <v>7</v>
      </c>
      <c r="B32" s="45">
        <f t="shared" si="12"/>
        <v>2080.46</v>
      </c>
      <c r="C32" s="47">
        <f t="shared" ref="C32:C43" si="14">B32*0.05</f>
        <v>104.02300000000001</v>
      </c>
      <c r="D32" s="47">
        <f t="shared" ref="D32:D46" si="15">B32*1.2+C32</f>
        <v>2600.5750000000003</v>
      </c>
      <c r="E32" s="47">
        <f>B32*1.225+C32</f>
        <v>2652.5865000000003</v>
      </c>
      <c r="F32" s="47">
        <f t="shared" ref="F32:F46" si="16">B32*1.25+C32</f>
        <v>2704.598</v>
      </c>
      <c r="G32" s="47">
        <f t="shared" ref="G32:G46" si="17">B32*1.275+C32</f>
        <v>2756.6095</v>
      </c>
      <c r="H32" s="47">
        <f t="shared" ref="H32:H46" si="18">B32*1.3+C32</f>
        <v>2808.6210000000001</v>
      </c>
      <c r="I32" s="47">
        <f t="shared" ref="I32:I46" si="19">B32*1.325+C32</f>
        <v>2860.6325000000002</v>
      </c>
      <c r="J32" s="46">
        <f t="shared" ref="J32:J46" si="20">B32*1.35+C32</f>
        <v>2912.6440000000002</v>
      </c>
      <c r="K32" s="46">
        <f t="shared" ref="K32:K46" si="21">B32*1.375+C32</f>
        <v>2964.6555000000003</v>
      </c>
      <c r="L32" s="46">
        <f t="shared" ref="L32:L46" si="22">B32*1.4+C32</f>
        <v>3016.6669999999999</v>
      </c>
      <c r="M32" s="46">
        <f t="shared" ref="M32:M46" si="23">B32*1.425+C32</f>
        <v>3068.6785000000004</v>
      </c>
      <c r="N32" s="47">
        <f t="shared" si="13"/>
        <v>2730.6037500000002</v>
      </c>
      <c r="O32" s="47">
        <f t="shared" ref="O32:O46" si="24">N32*12</f>
        <v>32767.245000000003</v>
      </c>
    </row>
    <row r="33" spans="1:16" s="43" customFormat="1" ht="16" x14ac:dyDescent="0.4">
      <c r="A33" s="44">
        <v>8</v>
      </c>
      <c r="B33" s="45">
        <f t="shared" si="12"/>
        <v>2173.65</v>
      </c>
      <c r="C33" s="47">
        <f t="shared" si="14"/>
        <v>108.6825</v>
      </c>
      <c r="D33" s="47">
        <f t="shared" si="15"/>
        <v>2717.0625</v>
      </c>
      <c r="E33" s="47">
        <f>B33*1.225+C33</f>
        <v>2771.4037500000004</v>
      </c>
      <c r="F33" s="47">
        <f t="shared" si="16"/>
        <v>2825.7449999999999</v>
      </c>
      <c r="G33" s="47">
        <f t="shared" si="17"/>
        <v>2880.0862499999998</v>
      </c>
      <c r="H33" s="47">
        <f t="shared" si="18"/>
        <v>2934.4275000000002</v>
      </c>
      <c r="I33" s="47">
        <f t="shared" si="19"/>
        <v>2988.7687499999997</v>
      </c>
      <c r="J33" s="46">
        <f t="shared" si="20"/>
        <v>3043.11</v>
      </c>
      <c r="K33" s="46">
        <f t="shared" si="21"/>
        <v>3097.4512500000001</v>
      </c>
      <c r="L33" s="46">
        <f t="shared" si="22"/>
        <v>3151.7925</v>
      </c>
      <c r="M33" s="46">
        <f t="shared" si="23"/>
        <v>3206.13375</v>
      </c>
      <c r="N33" s="47">
        <f t="shared" si="13"/>
        <v>2852.9156250000001</v>
      </c>
      <c r="O33" s="47">
        <f t="shared" si="24"/>
        <v>34234.987500000003</v>
      </c>
    </row>
    <row r="34" spans="1:16" s="43" customFormat="1" ht="16" x14ac:dyDescent="0.4">
      <c r="A34" s="44">
        <v>9</v>
      </c>
      <c r="B34" s="60">
        <f t="shared" si="12"/>
        <v>2302.4299999999998</v>
      </c>
      <c r="C34" s="47">
        <f t="shared" si="14"/>
        <v>115.1215</v>
      </c>
      <c r="D34" s="42">
        <f t="shared" si="15"/>
        <v>2878.0374999999999</v>
      </c>
      <c r="E34" s="47">
        <f t="shared" ref="E34:E46" si="25">B34*1.225+C34</f>
        <v>2935.59825</v>
      </c>
      <c r="F34" s="42">
        <f t="shared" si="16"/>
        <v>2993.1590000000001</v>
      </c>
      <c r="G34" s="47">
        <f t="shared" si="17"/>
        <v>3050.7197499999997</v>
      </c>
      <c r="H34" s="42">
        <f t="shared" si="18"/>
        <v>3108.2805000000003</v>
      </c>
      <c r="I34" s="47">
        <f t="shared" si="19"/>
        <v>3165.8412499999999</v>
      </c>
      <c r="J34" s="46">
        <f t="shared" si="20"/>
        <v>3223.402</v>
      </c>
      <c r="K34" s="46">
        <f t="shared" si="21"/>
        <v>3280.9627500000001</v>
      </c>
      <c r="L34" s="46">
        <f t="shared" si="22"/>
        <v>3338.5234999999998</v>
      </c>
      <c r="M34" s="46">
        <f t="shared" si="23"/>
        <v>3396.0842499999999</v>
      </c>
      <c r="N34" s="47">
        <f t="shared" si="13"/>
        <v>3021.9393750000004</v>
      </c>
      <c r="O34" s="47">
        <f>N34*12</f>
        <v>36263.272500000006</v>
      </c>
    </row>
    <row r="35" spans="1:16" s="43" customFormat="1" ht="16" x14ac:dyDescent="0.4">
      <c r="A35" s="44" t="s">
        <v>31</v>
      </c>
      <c r="B35" s="60">
        <f t="shared" si="12"/>
        <v>2371.2800000000002</v>
      </c>
      <c r="C35" s="47">
        <f t="shared" si="14"/>
        <v>118.56400000000002</v>
      </c>
      <c r="D35" s="42">
        <f t="shared" si="15"/>
        <v>2964.1</v>
      </c>
      <c r="E35" s="47">
        <f t="shared" si="25"/>
        <v>3023.3820000000005</v>
      </c>
      <c r="F35" s="42">
        <f t="shared" si="16"/>
        <v>3082.6640000000002</v>
      </c>
      <c r="G35" s="47">
        <f t="shared" si="17"/>
        <v>3141.9459999999999</v>
      </c>
      <c r="H35" s="42">
        <f t="shared" si="18"/>
        <v>3201.2280000000001</v>
      </c>
      <c r="I35" s="47">
        <f t="shared" si="19"/>
        <v>3260.51</v>
      </c>
      <c r="J35" s="46">
        <f t="shared" si="20"/>
        <v>3319.7920000000004</v>
      </c>
      <c r="K35" s="46">
        <f t="shared" si="21"/>
        <v>3379.0740000000001</v>
      </c>
      <c r="L35" s="46">
        <f t="shared" si="22"/>
        <v>3438.3559999999998</v>
      </c>
      <c r="M35" s="46">
        <f t="shared" si="23"/>
        <v>3497.6380000000004</v>
      </c>
      <c r="N35" s="47">
        <f t="shared" si="13"/>
        <v>3112.3050000000003</v>
      </c>
      <c r="O35" s="47">
        <f>N35*12</f>
        <v>37347.660000000003</v>
      </c>
      <c r="P35" s="42"/>
    </row>
    <row r="36" spans="1:16" s="43" customFormat="1" ht="16" x14ac:dyDescent="0.4">
      <c r="A36" s="44">
        <v>10</v>
      </c>
      <c r="B36" s="45">
        <f t="shared" si="12"/>
        <v>2442.09</v>
      </c>
      <c r="C36" s="47">
        <f t="shared" si="14"/>
        <v>122.10450000000002</v>
      </c>
      <c r="D36" s="47">
        <f t="shared" si="15"/>
        <v>3052.6125000000002</v>
      </c>
      <c r="E36" s="47">
        <f t="shared" si="25"/>
        <v>3113.6647500000004</v>
      </c>
      <c r="F36" s="47">
        <f t="shared" si="16"/>
        <v>3174.7170000000001</v>
      </c>
      <c r="G36" s="47">
        <f t="shared" si="17"/>
        <v>3235.7692499999998</v>
      </c>
      <c r="H36" s="47">
        <f t="shared" si="18"/>
        <v>3296.8215</v>
      </c>
      <c r="I36" s="47">
        <f t="shared" si="19"/>
        <v>3357.8737500000002</v>
      </c>
      <c r="J36" s="46">
        <f t="shared" si="20"/>
        <v>3418.9260000000004</v>
      </c>
      <c r="K36" s="46">
        <f t="shared" si="21"/>
        <v>3479.9782500000001</v>
      </c>
      <c r="L36" s="46">
        <f t="shared" si="22"/>
        <v>3541.0304999999998</v>
      </c>
      <c r="M36" s="46">
        <f t="shared" si="23"/>
        <v>3602.08275</v>
      </c>
      <c r="N36" s="47">
        <f t="shared" si="13"/>
        <v>3205.243125</v>
      </c>
      <c r="O36" s="47">
        <v>27392.778959999996</v>
      </c>
    </row>
    <row r="37" spans="1:16" s="43" customFormat="1" ht="16" x14ac:dyDescent="0.4">
      <c r="A37" s="44">
        <v>11</v>
      </c>
      <c r="B37" s="45">
        <f t="shared" si="12"/>
        <v>2515.81</v>
      </c>
      <c r="C37" s="47">
        <f t="shared" si="14"/>
        <v>125.79050000000001</v>
      </c>
      <c r="D37" s="47">
        <f t="shared" si="15"/>
        <v>3144.7624999999998</v>
      </c>
      <c r="E37" s="47">
        <f t="shared" si="25"/>
        <v>3207.6577500000003</v>
      </c>
      <c r="F37" s="47">
        <f t="shared" si="16"/>
        <v>3270.5529999999999</v>
      </c>
      <c r="G37" s="47">
        <f t="shared" si="17"/>
        <v>3333.4482499999999</v>
      </c>
      <c r="H37" s="47">
        <f t="shared" si="18"/>
        <v>3396.3434999999999</v>
      </c>
      <c r="I37" s="47">
        <f t="shared" si="19"/>
        <v>3459.23875</v>
      </c>
      <c r="J37" s="46">
        <f t="shared" si="20"/>
        <v>3522.134</v>
      </c>
      <c r="K37" s="46">
        <f t="shared" si="21"/>
        <v>3585.02925</v>
      </c>
      <c r="L37" s="46">
        <f t="shared" si="22"/>
        <v>3647.9244999999996</v>
      </c>
      <c r="M37" s="46">
        <f t="shared" si="23"/>
        <v>3710.8197500000001</v>
      </c>
      <c r="N37" s="47">
        <f t="shared" si="13"/>
        <v>3302.0006249999997</v>
      </c>
      <c r="O37" s="47">
        <f t="shared" si="24"/>
        <v>39624.007499999992</v>
      </c>
    </row>
    <row r="38" spans="1:16" s="43" customFormat="1" ht="16" x14ac:dyDescent="0.4">
      <c r="A38" s="44">
        <v>12</v>
      </c>
      <c r="B38" s="45">
        <f t="shared" si="12"/>
        <v>2622.93</v>
      </c>
      <c r="C38" s="47">
        <f t="shared" si="14"/>
        <v>131.1465</v>
      </c>
      <c r="D38" s="47">
        <f t="shared" si="15"/>
        <v>3278.6624999999995</v>
      </c>
      <c r="E38" s="47">
        <f t="shared" si="25"/>
        <v>3344.2357499999998</v>
      </c>
      <c r="F38" s="47">
        <f t="shared" si="16"/>
        <v>3409.8089999999997</v>
      </c>
      <c r="G38" s="47">
        <f t="shared" si="17"/>
        <v>3475.3822499999992</v>
      </c>
      <c r="H38" s="47">
        <f t="shared" si="18"/>
        <v>3540.9554999999996</v>
      </c>
      <c r="I38" s="47">
        <f t="shared" si="19"/>
        <v>3606.5287499999995</v>
      </c>
      <c r="J38" s="46">
        <f t="shared" si="20"/>
        <v>3672.1019999999999</v>
      </c>
      <c r="K38" s="46">
        <f t="shared" si="21"/>
        <v>3737.6752499999998</v>
      </c>
      <c r="L38" s="46">
        <f t="shared" si="22"/>
        <v>3803.2484999999992</v>
      </c>
      <c r="M38" s="46">
        <f t="shared" si="23"/>
        <v>3868.8217499999996</v>
      </c>
      <c r="N38" s="47">
        <f t="shared" si="13"/>
        <v>3442.5956249999995</v>
      </c>
      <c r="O38" s="47">
        <f t="shared" si="24"/>
        <v>41311.147499999992</v>
      </c>
    </row>
    <row r="39" spans="1:16" s="43" customFormat="1" ht="16" x14ac:dyDescent="0.4">
      <c r="A39" s="44">
        <v>13</v>
      </c>
      <c r="B39" s="45">
        <f t="shared" si="12"/>
        <v>2746.02</v>
      </c>
      <c r="C39" s="47">
        <f t="shared" si="14"/>
        <v>137.30100000000002</v>
      </c>
      <c r="D39" s="47">
        <f t="shared" si="15"/>
        <v>3432.5249999999996</v>
      </c>
      <c r="E39" s="47">
        <f t="shared" si="25"/>
        <v>3501.1755000000003</v>
      </c>
      <c r="F39" s="47">
        <f t="shared" si="16"/>
        <v>3569.826</v>
      </c>
      <c r="G39" s="47">
        <f t="shared" si="17"/>
        <v>3638.4764999999998</v>
      </c>
      <c r="H39" s="47">
        <f t="shared" si="18"/>
        <v>3707.127</v>
      </c>
      <c r="I39" s="47">
        <f t="shared" si="19"/>
        <v>3775.7774999999997</v>
      </c>
      <c r="J39" s="46">
        <f t="shared" si="20"/>
        <v>3844.4280000000003</v>
      </c>
      <c r="K39" s="46">
        <f t="shared" si="21"/>
        <v>3913.0785000000001</v>
      </c>
      <c r="L39" s="46">
        <f t="shared" si="22"/>
        <v>3981.7289999999998</v>
      </c>
      <c r="M39" s="46">
        <f t="shared" si="23"/>
        <v>4050.3795</v>
      </c>
      <c r="N39" s="47">
        <f t="shared" si="13"/>
        <v>3604.1512499999999</v>
      </c>
      <c r="O39" s="47">
        <f t="shared" si="24"/>
        <v>43249.815000000002</v>
      </c>
    </row>
    <row r="40" spans="1:16" s="43" customFormat="1" ht="16" x14ac:dyDescent="0.4">
      <c r="A40" s="44">
        <v>14</v>
      </c>
      <c r="B40" s="45">
        <f t="shared" si="12"/>
        <v>2961.24</v>
      </c>
      <c r="C40" s="47">
        <f t="shared" si="14"/>
        <v>148.06199999999998</v>
      </c>
      <c r="D40" s="47">
        <f t="shared" si="15"/>
        <v>3701.5499999999997</v>
      </c>
      <c r="E40" s="47">
        <f t="shared" si="25"/>
        <v>3775.5809999999997</v>
      </c>
      <c r="F40" s="47">
        <f t="shared" si="16"/>
        <v>3849.6119999999996</v>
      </c>
      <c r="G40" s="47">
        <f t="shared" si="17"/>
        <v>3923.6429999999996</v>
      </c>
      <c r="H40" s="47">
        <f t="shared" si="18"/>
        <v>3997.6739999999995</v>
      </c>
      <c r="I40" s="47">
        <f t="shared" si="19"/>
        <v>4071.7049999999995</v>
      </c>
      <c r="J40" s="46">
        <f t="shared" si="20"/>
        <v>4145.7359999999999</v>
      </c>
      <c r="K40" s="46">
        <f t="shared" si="21"/>
        <v>4219.7669999999998</v>
      </c>
      <c r="L40" s="46">
        <f t="shared" si="22"/>
        <v>4293.7979999999998</v>
      </c>
      <c r="M40" s="46">
        <f t="shared" si="23"/>
        <v>4367.8289999999997</v>
      </c>
      <c r="N40" s="47">
        <f t="shared" si="13"/>
        <v>3886.6274999999996</v>
      </c>
      <c r="O40" s="47">
        <f t="shared" si="24"/>
        <v>46639.53</v>
      </c>
    </row>
    <row r="41" spans="1:16" s="43" customFormat="1" ht="16" x14ac:dyDescent="0.4">
      <c r="A41" s="44">
        <v>15</v>
      </c>
      <c r="B41" s="45">
        <f t="shared" si="12"/>
        <v>3217.74</v>
      </c>
      <c r="C41" s="47">
        <f t="shared" si="14"/>
        <v>160.887</v>
      </c>
      <c r="D41" s="47">
        <f t="shared" si="15"/>
        <v>4022.1749999999997</v>
      </c>
      <c r="E41" s="47">
        <f t="shared" si="25"/>
        <v>4102.6184999999996</v>
      </c>
      <c r="F41" s="47">
        <f t="shared" si="16"/>
        <v>4183.0619999999999</v>
      </c>
      <c r="G41" s="47">
        <f t="shared" si="17"/>
        <v>4263.5054999999993</v>
      </c>
      <c r="H41" s="47">
        <f t="shared" si="18"/>
        <v>4343.9489999999996</v>
      </c>
      <c r="I41" s="47">
        <f t="shared" si="19"/>
        <v>4424.392499999999</v>
      </c>
      <c r="J41" s="46">
        <f t="shared" si="20"/>
        <v>4504.8359999999993</v>
      </c>
      <c r="K41" s="46">
        <f t="shared" si="21"/>
        <v>4585.2794999999996</v>
      </c>
      <c r="L41" s="46">
        <f t="shared" si="22"/>
        <v>4665.722999999999</v>
      </c>
      <c r="M41" s="46">
        <f t="shared" si="23"/>
        <v>4746.1664999999994</v>
      </c>
      <c r="N41" s="47">
        <f t="shared" si="13"/>
        <v>4223.2837499999996</v>
      </c>
      <c r="O41" s="47">
        <f t="shared" si="24"/>
        <v>50679.404999999999</v>
      </c>
    </row>
    <row r="42" spans="1:16" s="43" customFormat="1" ht="16" x14ac:dyDescent="0.4">
      <c r="A42" s="44">
        <v>16</v>
      </c>
      <c r="B42" s="45">
        <f t="shared" si="12"/>
        <v>3570.29</v>
      </c>
      <c r="C42" s="47">
        <f t="shared" si="14"/>
        <v>178.5145</v>
      </c>
      <c r="D42" s="47">
        <f t="shared" si="15"/>
        <v>4462.8625000000002</v>
      </c>
      <c r="E42" s="47">
        <f t="shared" si="25"/>
        <v>4552.1197500000007</v>
      </c>
      <c r="F42" s="47">
        <f t="shared" si="16"/>
        <v>4641.3770000000004</v>
      </c>
      <c r="G42" s="47">
        <f t="shared" si="17"/>
        <v>4730.6342500000001</v>
      </c>
      <c r="H42" s="47">
        <f t="shared" si="18"/>
        <v>4819.8915000000006</v>
      </c>
      <c r="I42" s="47">
        <f t="shared" si="19"/>
        <v>4909.1487500000003</v>
      </c>
      <c r="J42" s="46">
        <f t="shared" si="20"/>
        <v>4998.4060000000009</v>
      </c>
      <c r="K42" s="46">
        <f t="shared" si="21"/>
        <v>5087.6632500000005</v>
      </c>
      <c r="L42" s="46">
        <f t="shared" si="22"/>
        <v>5176.9205000000002</v>
      </c>
      <c r="M42" s="46">
        <f t="shared" si="23"/>
        <v>5266.1777500000007</v>
      </c>
      <c r="N42" s="47">
        <f t="shared" si="13"/>
        <v>4686.0056250000007</v>
      </c>
      <c r="O42" s="47">
        <f t="shared" si="24"/>
        <v>56232.067500000005</v>
      </c>
    </row>
    <row r="43" spans="1:16" s="43" customFormat="1" ht="16" x14ac:dyDescent="0.4">
      <c r="A43" s="44">
        <v>17</v>
      </c>
      <c r="B43" s="45">
        <f t="shared" si="12"/>
        <v>4002.76</v>
      </c>
      <c r="C43" s="47">
        <f t="shared" si="14"/>
        <v>200.13800000000003</v>
      </c>
      <c r="D43" s="47">
        <f t="shared" si="15"/>
        <v>5003.45</v>
      </c>
      <c r="E43" s="47">
        <f t="shared" si="25"/>
        <v>5103.5190000000002</v>
      </c>
      <c r="F43" s="47">
        <f t="shared" si="16"/>
        <v>5203.5880000000006</v>
      </c>
      <c r="G43" s="47">
        <f t="shared" si="17"/>
        <v>5303.6570000000002</v>
      </c>
      <c r="H43" s="47">
        <f t="shared" si="18"/>
        <v>5403.7260000000006</v>
      </c>
      <c r="I43" s="47">
        <f t="shared" si="19"/>
        <v>5503.7950000000001</v>
      </c>
      <c r="J43" s="46">
        <f t="shared" si="20"/>
        <v>5603.8640000000005</v>
      </c>
      <c r="K43" s="46">
        <f t="shared" si="21"/>
        <v>5703.933</v>
      </c>
      <c r="L43" s="46">
        <f t="shared" si="22"/>
        <v>5804.0019999999995</v>
      </c>
      <c r="M43" s="46">
        <f t="shared" si="23"/>
        <v>5904.0710000000008</v>
      </c>
      <c r="N43" s="47">
        <f t="shared" si="13"/>
        <v>5253.6224999999995</v>
      </c>
      <c r="O43" s="47">
        <f t="shared" si="24"/>
        <v>63043.469999999994</v>
      </c>
    </row>
    <row r="44" spans="1:16" s="43" customFormat="1" ht="16" x14ac:dyDescent="0.4">
      <c r="A44" s="44">
        <v>18</v>
      </c>
      <c r="B44" s="45">
        <f t="shared" si="12"/>
        <v>4283.1099999999997</v>
      </c>
      <c r="C44" s="47">
        <f>B44*0.05</f>
        <v>214.15549999999999</v>
      </c>
      <c r="D44" s="47">
        <f t="shared" si="15"/>
        <v>5353.8874999999989</v>
      </c>
      <c r="E44" s="47">
        <f t="shared" si="25"/>
        <v>5460.9652500000002</v>
      </c>
      <c r="F44" s="47">
        <f t="shared" si="16"/>
        <v>5568.0429999999997</v>
      </c>
      <c r="G44" s="47">
        <f t="shared" si="17"/>
        <v>5675.1207499999991</v>
      </c>
      <c r="H44" s="47">
        <f t="shared" si="18"/>
        <v>5782.1984999999995</v>
      </c>
      <c r="I44" s="47">
        <f t="shared" si="19"/>
        <v>5889.276249999999</v>
      </c>
      <c r="J44" s="46">
        <f t="shared" si="20"/>
        <v>5996.3539999999994</v>
      </c>
      <c r="K44" s="46">
        <f t="shared" si="21"/>
        <v>6103.4317499999997</v>
      </c>
      <c r="L44" s="46">
        <f t="shared" si="22"/>
        <v>6210.5094999999992</v>
      </c>
      <c r="M44" s="46">
        <f t="shared" si="23"/>
        <v>6317.5872499999996</v>
      </c>
      <c r="N44" s="47">
        <f t="shared" si="13"/>
        <v>5621.5818749999989</v>
      </c>
      <c r="O44" s="47">
        <f t="shared" si="24"/>
        <v>67458.982499999984</v>
      </c>
    </row>
    <row r="45" spans="1:16" s="43" customFormat="1" ht="16" x14ac:dyDescent="0.4">
      <c r="A45" s="44">
        <v>19</v>
      </c>
      <c r="B45" s="48">
        <f t="shared" si="12"/>
        <v>4697.92</v>
      </c>
      <c r="C45" s="47">
        <f>B45*0.05</f>
        <v>234.89600000000002</v>
      </c>
      <c r="D45" s="47">
        <f t="shared" si="15"/>
        <v>5872.4</v>
      </c>
      <c r="E45" s="47">
        <f t="shared" si="25"/>
        <v>5989.848</v>
      </c>
      <c r="F45" s="47">
        <f t="shared" si="16"/>
        <v>6107.2959999999994</v>
      </c>
      <c r="G45" s="47">
        <f t="shared" si="17"/>
        <v>6224.7439999999997</v>
      </c>
      <c r="H45" s="47">
        <f t="shared" si="18"/>
        <v>6342.192</v>
      </c>
      <c r="I45" s="47">
        <f t="shared" si="19"/>
        <v>6459.6399999999994</v>
      </c>
      <c r="J45" s="46">
        <f t="shared" si="20"/>
        <v>6577.0880000000006</v>
      </c>
      <c r="K45" s="46">
        <f t="shared" si="21"/>
        <v>6694.5360000000001</v>
      </c>
      <c r="L45" s="46">
        <f t="shared" si="22"/>
        <v>6811.9839999999995</v>
      </c>
      <c r="M45" s="46">
        <f t="shared" si="23"/>
        <v>6929.4319999999998</v>
      </c>
      <c r="N45" s="47">
        <f t="shared" si="13"/>
        <v>6166.0199999999995</v>
      </c>
      <c r="O45" s="47">
        <f t="shared" si="24"/>
        <v>73992.239999999991</v>
      </c>
    </row>
    <row r="46" spans="1:16" s="43" customFormat="1" ht="16" x14ac:dyDescent="0.4">
      <c r="A46" s="49">
        <v>20</v>
      </c>
      <c r="B46" s="50">
        <f t="shared" si="12"/>
        <v>5055.82</v>
      </c>
      <c r="C46" s="52">
        <f t="shared" ref="C46" si="26">B46*0.05</f>
        <v>252.791</v>
      </c>
      <c r="D46" s="52">
        <f t="shared" si="15"/>
        <v>6319.7749999999996</v>
      </c>
      <c r="E46" s="52">
        <f t="shared" si="25"/>
        <v>6446.1705000000002</v>
      </c>
      <c r="F46" s="52">
        <f t="shared" si="16"/>
        <v>6572.5659999999998</v>
      </c>
      <c r="G46" s="52">
        <f t="shared" si="17"/>
        <v>6698.9614999999994</v>
      </c>
      <c r="H46" s="52">
        <f t="shared" si="18"/>
        <v>6825.357</v>
      </c>
      <c r="I46" s="52">
        <f t="shared" si="19"/>
        <v>6951.7524999999996</v>
      </c>
      <c r="J46" s="51">
        <f t="shared" si="20"/>
        <v>7078.1480000000001</v>
      </c>
      <c r="K46" s="51">
        <f t="shared" si="21"/>
        <v>7204.5434999999998</v>
      </c>
      <c r="L46" s="51">
        <f t="shared" si="22"/>
        <v>7330.9389999999994</v>
      </c>
      <c r="M46" s="51">
        <f t="shared" si="23"/>
        <v>7457.3344999999999</v>
      </c>
      <c r="N46" s="52">
        <f t="shared" si="13"/>
        <v>6635.7637499999992</v>
      </c>
      <c r="O46" s="52">
        <f t="shared" si="24"/>
        <v>79629.164999999994</v>
      </c>
    </row>
    <row r="47" spans="1:16" s="43" customFormat="1" ht="16" x14ac:dyDescent="0.4">
      <c r="A47" s="61"/>
      <c r="B47" s="62"/>
      <c r="C47" s="42"/>
      <c r="D47" s="42"/>
      <c r="E47" s="42"/>
      <c r="F47" s="42"/>
      <c r="G47" s="42"/>
      <c r="H47" s="42"/>
      <c r="I47" s="42"/>
      <c r="J47" s="42"/>
      <c r="K47" s="42"/>
    </row>
    <row r="48" spans="1:16" ht="14.5" x14ac:dyDescent="0.35">
      <c r="A48" s="16" t="s">
        <v>39</v>
      </c>
      <c r="B48" s="16"/>
      <c r="C48" s="16"/>
      <c r="D48" s="16" t="s">
        <v>40</v>
      </c>
      <c r="E48" s="16"/>
      <c r="F48" s="16"/>
      <c r="G48" s="16"/>
      <c r="H48" s="16"/>
      <c r="I48" s="16"/>
      <c r="J48" s="16"/>
      <c r="K48" s="16"/>
    </row>
    <row r="49" spans="1:16" ht="40.5" customHeight="1" x14ac:dyDescent="0.3">
      <c r="A49" s="17" t="s">
        <v>45</v>
      </c>
      <c r="B49" s="18" t="s">
        <v>4</v>
      </c>
      <c r="C49" s="63"/>
      <c r="D49" s="75" t="s">
        <v>5</v>
      </c>
      <c r="E49" s="75"/>
      <c r="F49" s="75"/>
      <c r="G49" s="75"/>
      <c r="H49" s="75"/>
      <c r="I49" s="75"/>
      <c r="J49" s="75"/>
      <c r="K49" s="75"/>
      <c r="L49" s="75"/>
      <c r="M49" s="76"/>
      <c r="N49" s="17" t="s">
        <v>6</v>
      </c>
      <c r="O49" s="19" t="s">
        <v>7</v>
      </c>
    </row>
    <row r="50" spans="1:16" x14ac:dyDescent="0.3">
      <c r="A50" s="56"/>
      <c r="B50" s="19"/>
      <c r="C50" s="19" t="s">
        <v>34</v>
      </c>
      <c r="D50" s="22" t="s">
        <v>8</v>
      </c>
      <c r="E50" s="23" t="s">
        <v>9</v>
      </c>
      <c r="F50" s="23" t="s">
        <v>10</v>
      </c>
      <c r="G50" s="23" t="s">
        <v>11</v>
      </c>
      <c r="H50" s="23" t="s">
        <v>41</v>
      </c>
      <c r="I50" s="24" t="s">
        <v>13</v>
      </c>
      <c r="J50" s="24" t="s">
        <v>14</v>
      </c>
      <c r="K50" s="24" t="s">
        <v>15</v>
      </c>
      <c r="L50" s="24" t="s">
        <v>16</v>
      </c>
      <c r="M50" s="24" t="s">
        <v>17</v>
      </c>
      <c r="N50" s="57"/>
      <c r="O50" s="19"/>
    </row>
    <row r="51" spans="1:16" ht="39" customHeight="1" x14ac:dyDescent="0.3">
      <c r="A51" s="25" t="s">
        <v>47</v>
      </c>
      <c r="B51" s="25" t="s">
        <v>18</v>
      </c>
      <c r="C51" s="58">
        <v>0.1</v>
      </c>
      <c r="D51" s="26" t="s">
        <v>19</v>
      </c>
      <c r="E51" s="27" t="s">
        <v>20</v>
      </c>
      <c r="F51" s="27" t="s">
        <v>21</v>
      </c>
      <c r="G51" s="27" t="s">
        <v>22</v>
      </c>
      <c r="H51" s="27" t="s">
        <v>23</v>
      </c>
      <c r="I51" s="28" t="s">
        <v>24</v>
      </c>
      <c r="J51" s="59" t="s">
        <v>35</v>
      </c>
      <c r="K51" s="59" t="s">
        <v>36</v>
      </c>
      <c r="L51" s="59" t="s">
        <v>37</v>
      </c>
      <c r="M51" s="59" t="s">
        <v>38</v>
      </c>
      <c r="N51" s="29" t="s">
        <v>29</v>
      </c>
      <c r="O51" s="30" t="s">
        <v>30</v>
      </c>
    </row>
    <row r="52" spans="1:16" s="43" customFormat="1" ht="16" x14ac:dyDescent="0.4">
      <c r="A52" s="38">
        <v>6</v>
      </c>
      <c r="B52" s="39">
        <f t="shared" ref="B52:B67" si="27">B9</f>
        <v>1997.88</v>
      </c>
      <c r="C52" s="41">
        <f t="shared" ref="C52:C67" si="28">B52*0.1</f>
        <v>199.78800000000001</v>
      </c>
      <c r="D52" s="41">
        <f>B52*1.2+C52</f>
        <v>2597.2440000000001</v>
      </c>
      <c r="E52" s="41">
        <f>B52*1.225+C52</f>
        <v>2647.1910000000003</v>
      </c>
      <c r="F52" s="41">
        <f>B52*1.25+C52</f>
        <v>2697.1380000000004</v>
      </c>
      <c r="G52" s="41">
        <f>B52*1.275+C52</f>
        <v>2747.085</v>
      </c>
      <c r="H52" s="41">
        <f>B52*1.3+C52</f>
        <v>2797.0320000000002</v>
      </c>
      <c r="I52" s="41">
        <f>B52*1.325+C52</f>
        <v>2846.9790000000003</v>
      </c>
      <c r="J52" s="40">
        <f>B52*1.35+C52</f>
        <v>2896.9260000000004</v>
      </c>
      <c r="K52" s="40">
        <f>B52*1.375+C52</f>
        <v>2946.873</v>
      </c>
      <c r="L52" s="40">
        <f>B52*1.4+C52</f>
        <v>2996.82</v>
      </c>
      <c r="M52" s="40">
        <f>B52*1.425+C52</f>
        <v>3046.7670000000003</v>
      </c>
      <c r="N52" s="41">
        <f t="shared" ref="N52:N67" si="29">AVERAGE(E52:H52)</f>
        <v>2722.1115</v>
      </c>
      <c r="O52" s="41">
        <f>N52*12</f>
        <v>32665.338</v>
      </c>
    </row>
    <row r="53" spans="1:16" s="43" customFormat="1" ht="16" x14ac:dyDescent="0.4">
      <c r="A53" s="44">
        <v>7</v>
      </c>
      <c r="B53" s="45">
        <f t="shared" si="27"/>
        <v>2080.46</v>
      </c>
      <c r="C53" s="47">
        <f t="shared" si="28"/>
        <v>208.04600000000002</v>
      </c>
      <c r="D53" s="47">
        <f t="shared" ref="D53:D67" si="30">B53*1.2+C53</f>
        <v>2704.598</v>
      </c>
      <c r="E53" s="47">
        <f t="shared" ref="E53:E67" si="31">B53*1.225+C53</f>
        <v>2756.6095</v>
      </c>
      <c r="F53" s="47">
        <f t="shared" ref="F53:F67" si="32">B53*1.25+C53</f>
        <v>2808.6209999999996</v>
      </c>
      <c r="G53" s="47">
        <f t="shared" ref="G53:G67" si="33">B53*1.275+C53</f>
        <v>2860.6324999999997</v>
      </c>
      <c r="H53" s="47">
        <f t="shared" ref="H53:H67" si="34">B53*1.3+C53</f>
        <v>2912.6439999999998</v>
      </c>
      <c r="I53" s="47">
        <f t="shared" ref="I53:I67" si="35">B53*1.325+C53</f>
        <v>2964.6554999999998</v>
      </c>
      <c r="J53" s="46">
        <f t="shared" ref="J53:J67" si="36">B53*1.35+C53</f>
        <v>3016.6669999999999</v>
      </c>
      <c r="K53" s="46">
        <f t="shared" ref="K53:K67" si="37">B53*1.375+C53</f>
        <v>3068.6785</v>
      </c>
      <c r="L53" s="46">
        <f t="shared" ref="L53:L67" si="38">B53*1.4+C53</f>
        <v>3120.6899999999996</v>
      </c>
      <c r="M53" s="46">
        <f t="shared" ref="M53:M67" si="39">B53*1.425+C53</f>
        <v>3172.7015000000001</v>
      </c>
      <c r="N53" s="47">
        <f t="shared" si="29"/>
        <v>2834.6267499999999</v>
      </c>
      <c r="O53" s="47">
        <f t="shared" ref="O53:O67" si="40">N53*12</f>
        <v>34015.521000000001</v>
      </c>
    </row>
    <row r="54" spans="1:16" s="43" customFormat="1" ht="16" x14ac:dyDescent="0.4">
      <c r="A54" s="44">
        <v>8</v>
      </c>
      <c r="B54" s="45">
        <f t="shared" si="27"/>
        <v>2173.65</v>
      </c>
      <c r="C54" s="47">
        <f t="shared" si="28"/>
        <v>217.36500000000001</v>
      </c>
      <c r="D54" s="47">
        <f t="shared" si="30"/>
        <v>2825.7449999999999</v>
      </c>
      <c r="E54" s="47">
        <f t="shared" si="31"/>
        <v>2880.0862500000003</v>
      </c>
      <c r="F54" s="47">
        <f t="shared" si="32"/>
        <v>2934.4274999999998</v>
      </c>
      <c r="G54" s="47">
        <f t="shared" si="33"/>
        <v>2988.7687500000002</v>
      </c>
      <c r="H54" s="47">
        <f t="shared" si="34"/>
        <v>3043.1100000000006</v>
      </c>
      <c r="I54" s="47">
        <f t="shared" si="35"/>
        <v>3097.4512500000001</v>
      </c>
      <c r="J54" s="46">
        <f t="shared" si="36"/>
        <v>3151.7925000000005</v>
      </c>
      <c r="K54" s="46">
        <f t="shared" si="37"/>
        <v>3206.13375</v>
      </c>
      <c r="L54" s="46">
        <f t="shared" si="38"/>
        <v>3260.4750000000004</v>
      </c>
      <c r="M54" s="46">
        <f t="shared" si="39"/>
        <v>3314.8162499999999</v>
      </c>
      <c r="N54" s="47">
        <f t="shared" si="29"/>
        <v>2961.5981250000004</v>
      </c>
      <c r="O54" s="47">
        <f t="shared" si="40"/>
        <v>35539.177500000005</v>
      </c>
    </row>
    <row r="55" spans="1:16" s="43" customFormat="1" ht="16" x14ac:dyDescent="0.4">
      <c r="A55" s="44">
        <v>9</v>
      </c>
      <c r="B55" s="45">
        <f t="shared" si="27"/>
        <v>2302.4299999999998</v>
      </c>
      <c r="C55" s="47">
        <f t="shared" si="28"/>
        <v>230.24299999999999</v>
      </c>
      <c r="D55" s="47">
        <f t="shared" si="30"/>
        <v>2993.1589999999997</v>
      </c>
      <c r="E55" s="47">
        <f t="shared" si="31"/>
        <v>3050.7197499999997</v>
      </c>
      <c r="F55" s="47">
        <f t="shared" si="32"/>
        <v>3108.2804999999998</v>
      </c>
      <c r="G55" s="47">
        <f t="shared" si="33"/>
        <v>3165.8412499999995</v>
      </c>
      <c r="H55" s="47">
        <f t="shared" si="34"/>
        <v>3223.402</v>
      </c>
      <c r="I55" s="47">
        <f t="shared" si="35"/>
        <v>3280.9627499999997</v>
      </c>
      <c r="J55" s="46">
        <f t="shared" si="36"/>
        <v>3338.5234999999998</v>
      </c>
      <c r="K55" s="46">
        <f t="shared" si="37"/>
        <v>3396.0842499999999</v>
      </c>
      <c r="L55" s="46">
        <f t="shared" si="38"/>
        <v>3453.6449999999995</v>
      </c>
      <c r="M55" s="46">
        <f t="shared" si="39"/>
        <v>3511.2057499999996</v>
      </c>
      <c r="N55" s="47">
        <f t="shared" si="29"/>
        <v>3137.0608749999997</v>
      </c>
      <c r="O55" s="47">
        <f>N55*12</f>
        <v>37644.730499999998</v>
      </c>
    </row>
    <row r="56" spans="1:16" s="43" customFormat="1" ht="16" x14ac:dyDescent="0.4">
      <c r="A56" s="44" t="s">
        <v>31</v>
      </c>
      <c r="B56" s="45">
        <f t="shared" si="27"/>
        <v>2371.2800000000002</v>
      </c>
      <c r="C56" s="47">
        <f t="shared" si="28"/>
        <v>237.12800000000004</v>
      </c>
      <c r="D56" s="47">
        <f t="shared" si="30"/>
        <v>3082.6640000000002</v>
      </c>
      <c r="E56" s="47">
        <f t="shared" si="31"/>
        <v>3141.9460000000008</v>
      </c>
      <c r="F56" s="47">
        <f t="shared" si="32"/>
        <v>3201.2280000000005</v>
      </c>
      <c r="G56" s="47">
        <f t="shared" si="33"/>
        <v>3260.51</v>
      </c>
      <c r="H56" s="47">
        <f t="shared" si="34"/>
        <v>3319.7920000000004</v>
      </c>
      <c r="I56" s="47">
        <f t="shared" si="35"/>
        <v>3379.0740000000005</v>
      </c>
      <c r="J56" s="46">
        <f t="shared" si="36"/>
        <v>3438.3560000000007</v>
      </c>
      <c r="K56" s="46">
        <f t="shared" si="37"/>
        <v>3497.6380000000004</v>
      </c>
      <c r="L56" s="46">
        <f t="shared" si="38"/>
        <v>3556.92</v>
      </c>
      <c r="M56" s="46">
        <f t="shared" si="39"/>
        <v>3616.2020000000007</v>
      </c>
      <c r="N56" s="47">
        <f t="shared" si="29"/>
        <v>3230.8690000000006</v>
      </c>
      <c r="O56" s="47">
        <f>N56*12</f>
        <v>38770.428000000007</v>
      </c>
      <c r="P56" s="42"/>
    </row>
    <row r="57" spans="1:16" s="43" customFormat="1" ht="16" x14ac:dyDescent="0.4">
      <c r="A57" s="44">
        <v>10</v>
      </c>
      <c r="B57" s="45">
        <f t="shared" si="27"/>
        <v>2442.09</v>
      </c>
      <c r="C57" s="47">
        <f t="shared" si="28"/>
        <v>244.20900000000003</v>
      </c>
      <c r="D57" s="47">
        <f t="shared" si="30"/>
        <v>3174.7170000000001</v>
      </c>
      <c r="E57" s="47">
        <f t="shared" si="31"/>
        <v>3235.7692500000003</v>
      </c>
      <c r="F57" s="47">
        <f t="shared" si="32"/>
        <v>3296.8215</v>
      </c>
      <c r="G57" s="47">
        <f t="shared" si="33"/>
        <v>3357.8737499999997</v>
      </c>
      <c r="H57" s="47">
        <f t="shared" si="34"/>
        <v>3418.9259999999999</v>
      </c>
      <c r="I57" s="47">
        <f t="shared" si="35"/>
        <v>3479.9782500000001</v>
      </c>
      <c r="J57" s="46">
        <f t="shared" si="36"/>
        <v>3541.0305000000003</v>
      </c>
      <c r="K57" s="46">
        <f t="shared" si="37"/>
        <v>3602.08275</v>
      </c>
      <c r="L57" s="46">
        <f t="shared" si="38"/>
        <v>3663.1349999999998</v>
      </c>
      <c r="M57" s="46">
        <f t="shared" si="39"/>
        <v>3724.1872499999999</v>
      </c>
      <c r="N57" s="47">
        <f t="shared" si="29"/>
        <v>3327.3476249999999</v>
      </c>
      <c r="O57" s="47">
        <v>28445.658960000004</v>
      </c>
    </row>
    <row r="58" spans="1:16" s="43" customFormat="1" ht="16" x14ac:dyDescent="0.4">
      <c r="A58" s="44">
        <v>11</v>
      </c>
      <c r="B58" s="45">
        <f t="shared" si="27"/>
        <v>2515.81</v>
      </c>
      <c r="C58" s="47">
        <f t="shared" si="28"/>
        <v>251.58100000000002</v>
      </c>
      <c r="D58" s="47">
        <f t="shared" si="30"/>
        <v>3270.5529999999999</v>
      </c>
      <c r="E58" s="47">
        <f t="shared" si="31"/>
        <v>3333.4482500000004</v>
      </c>
      <c r="F58" s="47">
        <f t="shared" si="32"/>
        <v>3396.3434999999999</v>
      </c>
      <c r="G58" s="47">
        <f t="shared" si="33"/>
        <v>3459.23875</v>
      </c>
      <c r="H58" s="47">
        <f t="shared" si="34"/>
        <v>3522.134</v>
      </c>
      <c r="I58" s="47">
        <f t="shared" si="35"/>
        <v>3585.02925</v>
      </c>
      <c r="J58" s="46">
        <f t="shared" si="36"/>
        <v>3647.9245000000001</v>
      </c>
      <c r="K58" s="46">
        <f t="shared" si="37"/>
        <v>3710.8197500000001</v>
      </c>
      <c r="L58" s="46">
        <f t="shared" si="38"/>
        <v>3773.7149999999997</v>
      </c>
      <c r="M58" s="46">
        <f t="shared" si="39"/>
        <v>3836.6102500000002</v>
      </c>
      <c r="N58" s="47">
        <f t="shared" si="29"/>
        <v>3427.7911250000002</v>
      </c>
      <c r="O58" s="47">
        <f t="shared" si="40"/>
        <v>41133.493500000004</v>
      </c>
    </row>
    <row r="59" spans="1:16" s="43" customFormat="1" ht="16" x14ac:dyDescent="0.4">
      <c r="A59" s="44">
        <v>12</v>
      </c>
      <c r="B59" s="45">
        <f t="shared" si="27"/>
        <v>2622.93</v>
      </c>
      <c r="C59" s="47">
        <f t="shared" si="28"/>
        <v>262.29300000000001</v>
      </c>
      <c r="D59" s="47">
        <f t="shared" si="30"/>
        <v>3409.8089999999997</v>
      </c>
      <c r="E59" s="47">
        <f t="shared" si="31"/>
        <v>3475.3822500000001</v>
      </c>
      <c r="F59" s="47">
        <f t="shared" si="32"/>
        <v>3540.9555</v>
      </c>
      <c r="G59" s="47">
        <f t="shared" si="33"/>
        <v>3606.5287499999995</v>
      </c>
      <c r="H59" s="47">
        <f t="shared" si="34"/>
        <v>3672.1019999999999</v>
      </c>
      <c r="I59" s="47">
        <f t="shared" si="35"/>
        <v>3737.6752499999998</v>
      </c>
      <c r="J59" s="46">
        <f t="shared" si="36"/>
        <v>3803.2485000000001</v>
      </c>
      <c r="K59" s="46">
        <f t="shared" si="37"/>
        <v>3868.8217500000001</v>
      </c>
      <c r="L59" s="46">
        <f t="shared" si="38"/>
        <v>3934.3949999999995</v>
      </c>
      <c r="M59" s="46">
        <f t="shared" si="39"/>
        <v>3999.9682499999999</v>
      </c>
      <c r="N59" s="47">
        <f t="shared" si="29"/>
        <v>3573.7421249999998</v>
      </c>
      <c r="O59" s="47">
        <f t="shared" si="40"/>
        <v>42884.905499999993</v>
      </c>
    </row>
    <row r="60" spans="1:16" s="43" customFormat="1" ht="16" x14ac:dyDescent="0.4">
      <c r="A60" s="44">
        <v>13</v>
      </c>
      <c r="B60" s="45">
        <f t="shared" si="27"/>
        <v>2746.02</v>
      </c>
      <c r="C60" s="47">
        <f t="shared" si="28"/>
        <v>274.60200000000003</v>
      </c>
      <c r="D60" s="47">
        <f t="shared" si="30"/>
        <v>3569.8259999999996</v>
      </c>
      <c r="E60" s="47">
        <f t="shared" si="31"/>
        <v>3638.4765000000002</v>
      </c>
      <c r="F60" s="47">
        <f t="shared" si="32"/>
        <v>3707.127</v>
      </c>
      <c r="G60" s="47">
        <f t="shared" si="33"/>
        <v>3775.7774999999997</v>
      </c>
      <c r="H60" s="47">
        <f t="shared" si="34"/>
        <v>3844.4279999999999</v>
      </c>
      <c r="I60" s="47">
        <f t="shared" si="35"/>
        <v>3913.0784999999996</v>
      </c>
      <c r="J60" s="46">
        <f t="shared" si="36"/>
        <v>3981.7290000000003</v>
      </c>
      <c r="K60" s="46">
        <f t="shared" si="37"/>
        <v>4050.3795</v>
      </c>
      <c r="L60" s="46">
        <f t="shared" si="38"/>
        <v>4119.03</v>
      </c>
      <c r="M60" s="46">
        <f t="shared" si="39"/>
        <v>4187.6805000000004</v>
      </c>
      <c r="N60" s="47">
        <f t="shared" si="29"/>
        <v>3741.4522499999998</v>
      </c>
      <c r="O60" s="47">
        <f t="shared" si="40"/>
        <v>44897.426999999996</v>
      </c>
    </row>
    <row r="61" spans="1:16" s="43" customFormat="1" ht="16" x14ac:dyDescent="0.4">
      <c r="A61" s="44">
        <v>14</v>
      </c>
      <c r="B61" s="45">
        <f t="shared" si="27"/>
        <v>2961.24</v>
      </c>
      <c r="C61" s="47">
        <f t="shared" si="28"/>
        <v>296.12399999999997</v>
      </c>
      <c r="D61" s="47">
        <f t="shared" si="30"/>
        <v>3849.6119999999996</v>
      </c>
      <c r="E61" s="47">
        <f t="shared" si="31"/>
        <v>3923.6429999999996</v>
      </c>
      <c r="F61" s="47">
        <f t="shared" si="32"/>
        <v>3997.6739999999995</v>
      </c>
      <c r="G61" s="47">
        <f t="shared" si="33"/>
        <v>4071.7049999999995</v>
      </c>
      <c r="H61" s="47">
        <f t="shared" si="34"/>
        <v>4145.7359999999999</v>
      </c>
      <c r="I61" s="47">
        <f t="shared" si="35"/>
        <v>4219.7669999999998</v>
      </c>
      <c r="J61" s="46">
        <f t="shared" si="36"/>
        <v>4293.7979999999998</v>
      </c>
      <c r="K61" s="46">
        <f t="shared" si="37"/>
        <v>4367.8289999999997</v>
      </c>
      <c r="L61" s="46">
        <f t="shared" si="38"/>
        <v>4441.8599999999997</v>
      </c>
      <c r="M61" s="46">
        <f t="shared" si="39"/>
        <v>4515.8909999999996</v>
      </c>
      <c r="N61" s="47">
        <f t="shared" si="29"/>
        <v>4034.6894999999995</v>
      </c>
      <c r="O61" s="47">
        <f t="shared" si="40"/>
        <v>48416.27399999999</v>
      </c>
    </row>
    <row r="62" spans="1:16" s="43" customFormat="1" ht="16" x14ac:dyDescent="0.4">
      <c r="A62" s="44">
        <v>15</v>
      </c>
      <c r="B62" s="45">
        <f t="shared" si="27"/>
        <v>3217.74</v>
      </c>
      <c r="C62" s="47">
        <f t="shared" si="28"/>
        <v>321.774</v>
      </c>
      <c r="D62" s="47">
        <f t="shared" si="30"/>
        <v>4183.0619999999999</v>
      </c>
      <c r="E62" s="47">
        <f t="shared" si="31"/>
        <v>4263.5055000000002</v>
      </c>
      <c r="F62" s="47">
        <f t="shared" si="32"/>
        <v>4343.9489999999996</v>
      </c>
      <c r="G62" s="47">
        <f t="shared" si="33"/>
        <v>4424.3924999999999</v>
      </c>
      <c r="H62" s="47">
        <f t="shared" si="34"/>
        <v>4504.8360000000002</v>
      </c>
      <c r="I62" s="47">
        <f t="shared" si="35"/>
        <v>4585.2794999999996</v>
      </c>
      <c r="J62" s="46">
        <f t="shared" si="36"/>
        <v>4665.723</v>
      </c>
      <c r="K62" s="46">
        <f t="shared" si="37"/>
        <v>4746.1665000000003</v>
      </c>
      <c r="L62" s="46">
        <f t="shared" si="38"/>
        <v>4826.6099999999997</v>
      </c>
      <c r="M62" s="46">
        <f t="shared" si="39"/>
        <v>4907.0535</v>
      </c>
      <c r="N62" s="47">
        <f t="shared" si="29"/>
        <v>4384.1707500000002</v>
      </c>
      <c r="O62" s="47">
        <f t="shared" si="40"/>
        <v>52610.048999999999</v>
      </c>
    </row>
    <row r="63" spans="1:16" s="43" customFormat="1" ht="16" x14ac:dyDescent="0.4">
      <c r="A63" s="44">
        <v>16</v>
      </c>
      <c r="B63" s="45">
        <f t="shared" si="27"/>
        <v>3570.29</v>
      </c>
      <c r="C63" s="47">
        <f t="shared" si="28"/>
        <v>357.029</v>
      </c>
      <c r="D63" s="47">
        <f t="shared" si="30"/>
        <v>4641.3770000000004</v>
      </c>
      <c r="E63" s="47">
        <f t="shared" si="31"/>
        <v>4730.634250000001</v>
      </c>
      <c r="F63" s="47">
        <f t="shared" si="32"/>
        <v>4819.8914999999997</v>
      </c>
      <c r="G63" s="47">
        <f t="shared" si="33"/>
        <v>4909.1487500000003</v>
      </c>
      <c r="H63" s="47">
        <f t="shared" si="34"/>
        <v>4998.4060000000009</v>
      </c>
      <c r="I63" s="47">
        <f t="shared" si="35"/>
        <v>5087.6632499999996</v>
      </c>
      <c r="J63" s="46">
        <f t="shared" si="36"/>
        <v>5176.9205000000002</v>
      </c>
      <c r="K63" s="46">
        <f t="shared" si="37"/>
        <v>5266.1777500000007</v>
      </c>
      <c r="L63" s="46">
        <f t="shared" si="38"/>
        <v>5355.4349999999995</v>
      </c>
      <c r="M63" s="46">
        <f t="shared" si="39"/>
        <v>5444.6922500000001</v>
      </c>
      <c r="N63" s="47">
        <f t="shared" si="29"/>
        <v>4864.5201250000009</v>
      </c>
      <c r="O63" s="47">
        <f>N63*12</f>
        <v>58374.241500000011</v>
      </c>
    </row>
    <row r="64" spans="1:16" s="43" customFormat="1" ht="16" x14ac:dyDescent="0.4">
      <c r="A64" s="44">
        <v>17</v>
      </c>
      <c r="B64" s="45">
        <f t="shared" si="27"/>
        <v>4002.76</v>
      </c>
      <c r="C64" s="47">
        <f t="shared" si="28"/>
        <v>400.27600000000007</v>
      </c>
      <c r="D64" s="47">
        <f t="shared" si="30"/>
        <v>5203.5879999999997</v>
      </c>
      <c r="E64" s="47">
        <f t="shared" si="31"/>
        <v>5303.6570000000002</v>
      </c>
      <c r="F64" s="47">
        <f t="shared" si="32"/>
        <v>5403.7260000000006</v>
      </c>
      <c r="G64" s="47">
        <f t="shared" si="33"/>
        <v>5503.7950000000001</v>
      </c>
      <c r="H64" s="47">
        <f t="shared" si="34"/>
        <v>5603.8640000000005</v>
      </c>
      <c r="I64" s="47">
        <f t="shared" si="35"/>
        <v>5703.933</v>
      </c>
      <c r="J64" s="46">
        <f t="shared" si="36"/>
        <v>5804.0020000000004</v>
      </c>
      <c r="K64" s="46">
        <f t="shared" si="37"/>
        <v>5904.0709999999999</v>
      </c>
      <c r="L64" s="46">
        <f t="shared" si="38"/>
        <v>6004.1399999999994</v>
      </c>
      <c r="M64" s="46">
        <f t="shared" si="39"/>
        <v>6104.2090000000007</v>
      </c>
      <c r="N64" s="47">
        <f t="shared" si="29"/>
        <v>5453.7605000000003</v>
      </c>
      <c r="O64" s="47">
        <f t="shared" si="40"/>
        <v>65445.126000000004</v>
      </c>
    </row>
    <row r="65" spans="1:15" s="43" customFormat="1" ht="16" x14ac:dyDescent="0.4">
      <c r="A65" s="44">
        <v>18</v>
      </c>
      <c r="B65" s="45">
        <f t="shared" si="27"/>
        <v>4283.1099999999997</v>
      </c>
      <c r="C65" s="47">
        <f t="shared" si="28"/>
        <v>428.31099999999998</v>
      </c>
      <c r="D65" s="47">
        <f t="shared" si="30"/>
        <v>5568.0429999999988</v>
      </c>
      <c r="E65" s="47">
        <f t="shared" si="31"/>
        <v>5675.12075</v>
      </c>
      <c r="F65" s="47">
        <f t="shared" si="32"/>
        <v>5782.1984999999995</v>
      </c>
      <c r="G65" s="47">
        <f t="shared" si="33"/>
        <v>5889.276249999999</v>
      </c>
      <c r="H65" s="47">
        <f t="shared" si="34"/>
        <v>5996.3539999999994</v>
      </c>
      <c r="I65" s="47">
        <f t="shared" si="35"/>
        <v>6103.4317499999988</v>
      </c>
      <c r="J65" s="46">
        <f t="shared" si="36"/>
        <v>6210.5094999999992</v>
      </c>
      <c r="K65" s="46">
        <f t="shared" si="37"/>
        <v>6317.5872499999996</v>
      </c>
      <c r="L65" s="46">
        <f t="shared" si="38"/>
        <v>6424.6649999999991</v>
      </c>
      <c r="M65" s="46">
        <f t="shared" si="39"/>
        <v>6531.7427499999994</v>
      </c>
      <c r="N65" s="47">
        <f t="shared" si="29"/>
        <v>5835.7373749999997</v>
      </c>
      <c r="O65" s="47">
        <f t="shared" si="40"/>
        <v>70028.848499999993</v>
      </c>
    </row>
    <row r="66" spans="1:15" s="43" customFormat="1" ht="16" x14ac:dyDescent="0.4">
      <c r="A66" s="44">
        <v>19</v>
      </c>
      <c r="B66" s="48">
        <f t="shared" si="27"/>
        <v>4697.92</v>
      </c>
      <c r="C66" s="47">
        <f t="shared" si="28"/>
        <v>469.79200000000003</v>
      </c>
      <c r="D66" s="47">
        <f t="shared" si="30"/>
        <v>6107.2960000000003</v>
      </c>
      <c r="E66" s="47">
        <f t="shared" si="31"/>
        <v>6224.7440000000006</v>
      </c>
      <c r="F66" s="47">
        <f t="shared" si="32"/>
        <v>6342.192</v>
      </c>
      <c r="G66" s="47">
        <f t="shared" si="33"/>
        <v>6459.64</v>
      </c>
      <c r="H66" s="47">
        <f t="shared" si="34"/>
        <v>6577.0880000000006</v>
      </c>
      <c r="I66" s="47">
        <f t="shared" si="35"/>
        <v>6694.5360000000001</v>
      </c>
      <c r="J66" s="46">
        <f t="shared" si="36"/>
        <v>6811.9840000000013</v>
      </c>
      <c r="K66" s="46">
        <f t="shared" si="37"/>
        <v>6929.4320000000007</v>
      </c>
      <c r="L66" s="46">
        <f t="shared" si="38"/>
        <v>7046.88</v>
      </c>
      <c r="M66" s="46">
        <f t="shared" si="39"/>
        <v>7164.3280000000004</v>
      </c>
      <c r="N66" s="47">
        <f t="shared" si="29"/>
        <v>6400.9160000000002</v>
      </c>
      <c r="O66" s="47">
        <f t="shared" si="40"/>
        <v>76810.991999999998</v>
      </c>
    </row>
    <row r="67" spans="1:15" s="43" customFormat="1" ht="16" x14ac:dyDescent="0.4">
      <c r="A67" s="49">
        <v>20</v>
      </c>
      <c r="B67" s="50">
        <f t="shared" si="27"/>
        <v>5055.82</v>
      </c>
      <c r="C67" s="52">
        <f t="shared" si="28"/>
        <v>505.58199999999999</v>
      </c>
      <c r="D67" s="52">
        <f t="shared" si="30"/>
        <v>6572.5659999999998</v>
      </c>
      <c r="E67" s="52">
        <f t="shared" si="31"/>
        <v>6698.9615000000003</v>
      </c>
      <c r="F67" s="52">
        <f t="shared" si="32"/>
        <v>6825.357</v>
      </c>
      <c r="G67" s="52">
        <f t="shared" si="33"/>
        <v>6951.7524999999996</v>
      </c>
      <c r="H67" s="52">
        <f t="shared" si="34"/>
        <v>7078.1480000000001</v>
      </c>
      <c r="I67" s="52">
        <f t="shared" si="35"/>
        <v>7204.5434999999998</v>
      </c>
      <c r="J67" s="51">
        <f t="shared" si="36"/>
        <v>7330.9390000000003</v>
      </c>
      <c r="K67" s="51">
        <f t="shared" si="37"/>
        <v>7457.3344999999999</v>
      </c>
      <c r="L67" s="51">
        <f t="shared" si="38"/>
        <v>7583.73</v>
      </c>
      <c r="M67" s="51">
        <f t="shared" si="39"/>
        <v>7710.1255000000001</v>
      </c>
      <c r="N67" s="52">
        <f t="shared" si="29"/>
        <v>6888.5547500000002</v>
      </c>
      <c r="O67" s="52">
        <f t="shared" si="40"/>
        <v>82662.657000000007</v>
      </c>
    </row>
    <row r="68" spans="1:15" ht="14.5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5" ht="14.5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5" ht="14.5" x14ac:dyDescent="0.35">
      <c r="A70" s="64"/>
      <c r="B70" s="65"/>
      <c r="C70" s="8"/>
      <c r="D70" s="8"/>
      <c r="E70" s="8"/>
      <c r="F70" s="8"/>
      <c r="G70" s="8"/>
      <c r="H70" s="8"/>
      <c r="I70" s="8"/>
      <c r="J70" s="8"/>
      <c r="K70" s="8"/>
    </row>
    <row r="71" spans="1:15" ht="14.5" x14ac:dyDescent="0.35">
      <c r="A71" s="64"/>
      <c r="B71" s="65"/>
      <c r="C71" s="8"/>
      <c r="D71" s="8"/>
      <c r="E71" s="8"/>
      <c r="F71" s="8"/>
      <c r="G71" s="8"/>
      <c r="H71" s="8"/>
      <c r="I71" s="8"/>
      <c r="J71" s="8"/>
      <c r="K71" s="8"/>
    </row>
    <row r="72" spans="1:15" ht="14.5" x14ac:dyDescent="0.35">
      <c r="A72" s="64"/>
      <c r="B72" s="65"/>
      <c r="C72" s="8"/>
      <c r="D72" s="8"/>
      <c r="E72" s="8"/>
      <c r="F72" s="8"/>
      <c r="G72" s="8"/>
      <c r="H72" s="8"/>
      <c r="I72" s="8"/>
      <c r="J72" s="8"/>
      <c r="K72" s="8"/>
    </row>
    <row r="73" spans="1:15" ht="14.5" x14ac:dyDescent="0.35">
      <c r="A73" s="64"/>
      <c r="B73" s="65"/>
      <c r="C73" s="8"/>
      <c r="D73" s="8"/>
      <c r="E73" s="8"/>
      <c r="F73" s="8"/>
      <c r="G73" s="8"/>
      <c r="H73" s="8"/>
      <c r="I73" s="8"/>
      <c r="J73" s="8"/>
      <c r="K73" s="8"/>
    </row>
    <row r="74" spans="1:15" ht="14.5" x14ac:dyDescent="0.35">
      <c r="A74" s="64"/>
      <c r="B74" s="65"/>
      <c r="C74" s="8"/>
      <c r="D74" s="8"/>
      <c r="E74" s="8"/>
      <c r="F74" s="8"/>
      <c r="G74" s="8"/>
      <c r="H74" s="8"/>
      <c r="I74" s="8"/>
      <c r="J74" s="8"/>
      <c r="K74" s="8"/>
    </row>
    <row r="75" spans="1:15" ht="14.5" x14ac:dyDescent="0.35">
      <c r="A75" s="64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5" ht="14.5" x14ac:dyDescent="0.35">
      <c r="A76" s="64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5" ht="14.5" x14ac:dyDescent="0.35">
      <c r="A77" s="64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5" ht="14.5" x14ac:dyDescent="0.35">
      <c r="A78" s="64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5" ht="14.5" x14ac:dyDescent="0.35">
      <c r="A79" s="64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5" ht="14.5" x14ac:dyDescent="0.35">
      <c r="A80" s="64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14.5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</sheetData>
  <mergeCells count="4">
    <mergeCell ref="C5:L5"/>
    <mergeCell ref="A6:A7"/>
    <mergeCell ref="C28:M28"/>
    <mergeCell ref="D49:M49"/>
  </mergeCells>
  <pageMargins left="0.7" right="0.7" top="0.75" bottom="0.75" header="0.3" footer="0.3"/>
  <pageSetup paperSize="9" scale="55" orientation="landscape" r:id="rId1"/>
  <rowBreaks count="1" manualBreakCount="1">
    <brk id="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38f02c-526a-4521-83c5-55048b3e241e">
      <Terms xmlns="http://schemas.microsoft.com/office/infopath/2007/PartnerControls"/>
    </lcf76f155ced4ddcb4097134ff3c332f>
    <Tiedoksi xmlns="3638f02c-526a-4521-83c5-55048b3e24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520A63664EF9546979881159AB79BBB" ma:contentTypeVersion="15" ma:contentTypeDescription="Create a new document." ma:contentTypeScope="" ma:versionID="7cd578f7bf2743706e4b42393884b724">
  <xsd:schema xmlns:xsd="http://www.w3.org/2001/XMLSchema" xmlns:xs="http://www.w3.org/2001/XMLSchema" xmlns:p="http://schemas.microsoft.com/office/2006/metadata/properties" xmlns:ns2="3638f02c-526a-4521-83c5-55048b3e241e" targetNamespace="http://schemas.microsoft.com/office/2006/metadata/properties" ma:root="true" ma:fieldsID="55961ce1d6572ed7cca0860ab71ead92" ns2:_="">
    <xsd:import namespace="3638f02c-526a-4521-83c5-55048b3e24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Tiedoksi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f02c-526a-4521-83c5-55048b3e2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iedoksi" ma:index="12" nillable="true" ma:displayName="Tiedoksi" ma:format="Dropdown" ma:internalName="Tiedoksi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Kuvien tunnisteet" ma:readOnly="false" ma:fieldId="{5cf76f15-5ced-4ddc-b409-7134ff3c332f}" ma:taxonomyMulti="true" ma:sspId="eeb6d5cd-8762-4bf2-be3c-c63979d625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Sisältölaji"/>
        <xsd:element ref="dc:title" minOccurs="0" maxOccurs="1" ma:index="3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81BB42-5EEB-42B8-AEE6-8C3F592A4D50}">
  <ds:schemaRefs>
    <ds:schemaRef ds:uri="http://schemas.microsoft.com/office/2006/metadata/properties"/>
    <ds:schemaRef ds:uri="http://schemas.microsoft.com/office/infopath/2007/PartnerControls"/>
    <ds:schemaRef ds:uri="3638f02c-526a-4521-83c5-55048b3e241e"/>
  </ds:schemaRefs>
</ds:datastoreItem>
</file>

<file path=customXml/itemProps2.xml><?xml version="1.0" encoding="utf-8"?>
<ds:datastoreItem xmlns:ds="http://schemas.openxmlformats.org/officeDocument/2006/customXml" ds:itemID="{02DC1D6D-FC48-4A1A-A5C7-A7E60441B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f02c-526a-4521-83c5-55048b3e24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55EE4F-EA8F-49DA-ABAC-EAB9EB5ED3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e103623-68f5-4669-baee-b2f964a537ad}" enabled="0" method="" siteId="{0e103623-68f5-4669-baee-b2f964a537a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Sarkala Satu (SY)</dc:creator>
  <cp:lastModifiedBy>Härkisaari Kaisa (SY)</cp:lastModifiedBy>
  <dcterms:created xsi:type="dcterms:W3CDTF">2025-06-04T08:54:19Z</dcterms:created>
  <dcterms:modified xsi:type="dcterms:W3CDTF">2026-10-08T06:59:01Z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0x010100D520A63664EF9546979881159AB79BBB</vt:lpwstr>
  </property>
  <property fmtid="{D5CDD505-2E9C-101B-9397-08002B2CF9AE}" pid="3" name="MediaServiceImageTags">
    <vt:lpwstr/>
  </property>
</Properties>
</file>